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_Podnikatelé a Zemědělci\_Projekty\2021\OPPIK\ICT a sdílené služby - digitální podnik\_podklady\"/>
    </mc:Choice>
  </mc:AlternateContent>
  <xr:revisionPtr revIDLastSave="0" documentId="13_ncr:1_{43EE657D-5905-4503-AE94-6115A4BE83DC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Projekční kancelář" sheetId="3" r:id="rId1"/>
    <sheet name="Maloobchod" sheetId="1" r:id="rId2"/>
    <sheet name="Výrobní firma" sheetId="2" r:id="rId3"/>
    <sheet name="Malý podnikatel" sheetId="4" r:id="rId4"/>
  </sheets>
  <definedNames>
    <definedName name="_xlnm.Print_Area" localSheetId="1">Maloobchod!$A$1:$D$56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3" l="1"/>
  <c r="C34" i="3"/>
  <c r="BG55" i="3"/>
  <c r="BJ55" i="3"/>
  <c r="BK55" i="3" s="1"/>
  <c r="BF56" i="3"/>
  <c r="BG56" i="3"/>
  <c r="BJ56" i="3"/>
  <c r="BK56" i="3" s="1"/>
  <c r="BF57" i="3"/>
  <c r="BG57" i="3"/>
  <c r="BJ57" i="3"/>
  <c r="BK57" i="3" s="1"/>
  <c r="BG58" i="3"/>
  <c r="BK58" i="3"/>
  <c r="BG59" i="3"/>
  <c r="BK59" i="3"/>
  <c r="BK60" i="3"/>
  <c r="BE61" i="3"/>
  <c r="BH61" i="3"/>
  <c r="BH62" i="3"/>
  <c r="BH63" i="3"/>
  <c r="BH64" i="3"/>
  <c r="BH65" i="3"/>
  <c r="BH66" i="3"/>
  <c r="J43" i="3"/>
  <c r="C12" i="1"/>
  <c r="C12" i="4"/>
  <c r="D9" i="2"/>
  <c r="C22" i="4"/>
  <c r="C11" i="4"/>
  <c r="C10" i="4" l="1"/>
  <c r="C13" i="4" l="1"/>
  <c r="D8" i="2"/>
  <c r="D7" i="2"/>
  <c r="D6" i="2"/>
  <c r="D10" i="4" l="1"/>
  <c r="C14" i="4"/>
  <c r="D11" i="4"/>
  <c r="D12" i="4"/>
  <c r="D13" i="4"/>
  <c r="D53" i="2"/>
  <c r="N64" i="1"/>
  <c r="J33" i="3"/>
  <c r="C24" i="3" s="1"/>
  <c r="C50" i="3"/>
  <c r="L51" i="1"/>
  <c r="C41" i="1" s="1"/>
  <c r="L50" i="1"/>
  <c r="C40" i="1" s="1"/>
  <c r="O63" i="1"/>
  <c r="C47" i="1" s="1"/>
  <c r="C42" i="3"/>
  <c r="J42" i="3"/>
  <c r="C33" i="3" s="1"/>
  <c r="J41" i="3"/>
  <c r="C32" i="3" s="1"/>
  <c r="J40" i="3"/>
  <c r="C31" i="3" s="1"/>
  <c r="J39" i="3"/>
  <c r="C30" i="3" s="1"/>
  <c r="J38" i="3"/>
  <c r="C29" i="3" s="1"/>
  <c r="C51" i="3"/>
  <c r="J36" i="3"/>
  <c r="C27" i="3" s="1"/>
  <c r="C40" i="3"/>
  <c r="C38" i="3"/>
  <c r="C49" i="3"/>
  <c r="L87" i="1"/>
  <c r="M87" i="1" s="1"/>
  <c r="C56" i="1" s="1"/>
  <c r="C48" i="3"/>
  <c r="C47" i="3"/>
  <c r="C46" i="3"/>
  <c r="C37" i="3"/>
  <c r="J31" i="3"/>
  <c r="C22" i="3" s="1"/>
  <c r="J30" i="3"/>
  <c r="C21" i="3" s="1"/>
  <c r="J29" i="3"/>
  <c r="C20" i="3" s="1"/>
  <c r="J28" i="3"/>
  <c r="C19" i="3" s="1"/>
  <c r="J27" i="3"/>
  <c r="C18" i="3" s="1"/>
  <c r="J26" i="3"/>
  <c r="C17" i="3" s="1"/>
  <c r="O62" i="1"/>
  <c r="C46" i="1" s="1"/>
  <c r="L40" i="1"/>
  <c r="C31" i="1" s="1"/>
  <c r="L47" i="1" l="1"/>
  <c r="C38" i="1" s="1"/>
  <c r="L48" i="1"/>
  <c r="C39" i="1" s="1"/>
  <c r="M86" i="1"/>
  <c r="C55" i="1" s="1"/>
  <c r="L85" i="1"/>
  <c r="M85" i="1" s="1"/>
  <c r="C54" i="1" s="1"/>
  <c r="M74" i="1"/>
  <c r="I67" i="1"/>
  <c r="L46" i="1"/>
  <c r="C37" i="1" s="1"/>
  <c r="L45" i="1"/>
  <c r="C36" i="1" s="1"/>
  <c r="L44" i="1"/>
  <c r="C35" i="1" s="1"/>
  <c r="L31" i="1"/>
  <c r="C22" i="1" s="1"/>
  <c r="C45" i="3"/>
  <c r="C41" i="3"/>
  <c r="C11" i="3" s="1"/>
  <c r="J37" i="3"/>
  <c r="C28" i="3" s="1"/>
  <c r="J35" i="3"/>
  <c r="C26" i="3" s="1"/>
  <c r="J34" i="3"/>
  <c r="C25" i="3" s="1"/>
  <c r="J32" i="3"/>
  <c r="C23" i="3" s="1"/>
  <c r="M89" i="1"/>
  <c r="N89" i="1" s="1"/>
  <c r="M88" i="1"/>
  <c r="N88" i="1" s="1"/>
  <c r="O61" i="1"/>
  <c r="C45" i="1" s="1"/>
  <c r="O60" i="1"/>
  <c r="C44" i="1" s="1"/>
  <c r="O64" i="1"/>
  <c r="C48" i="1" s="1"/>
  <c r="O65" i="1"/>
  <c r="C50" i="1" s="1"/>
  <c r="M78" i="1"/>
  <c r="N78" i="1" s="1"/>
  <c r="M77" i="1"/>
  <c r="N77" i="1" s="1"/>
  <c r="M76" i="1"/>
  <c r="N76" i="1" s="1"/>
  <c r="M75" i="1"/>
  <c r="I71" i="1"/>
  <c r="J71" i="1" s="1"/>
  <c r="I70" i="1"/>
  <c r="J70" i="1" s="1"/>
  <c r="I69" i="1"/>
  <c r="J69" i="1" s="1"/>
  <c r="I68" i="1"/>
  <c r="L27" i="1"/>
  <c r="C18" i="1" s="1"/>
  <c r="L28" i="1"/>
  <c r="C19" i="1" s="1"/>
  <c r="L29" i="1"/>
  <c r="C20" i="1" s="1"/>
  <c r="L30" i="1"/>
  <c r="C21" i="1" s="1"/>
  <c r="L32" i="1"/>
  <c r="C23" i="1" s="1"/>
  <c r="L33" i="1"/>
  <c r="C24" i="1" s="1"/>
  <c r="L34" i="1"/>
  <c r="C25" i="1" s="1"/>
  <c r="L35" i="1"/>
  <c r="C26" i="1" s="1"/>
  <c r="L36" i="1"/>
  <c r="C27" i="1" s="1"/>
  <c r="L37" i="1"/>
  <c r="C28" i="1" s="1"/>
  <c r="L38" i="1"/>
  <c r="C29" i="1" s="1"/>
  <c r="L39" i="1"/>
  <c r="C30" i="1" s="1"/>
  <c r="L41" i="1"/>
  <c r="C32" i="1" s="1"/>
  <c r="L42" i="1"/>
  <c r="C33" i="1" s="1"/>
  <c r="L43" i="1"/>
  <c r="C34" i="1" s="1"/>
  <c r="L26" i="1"/>
  <c r="C17" i="1" s="1"/>
  <c r="C10" i="3" l="1"/>
  <c r="C11" i="1"/>
  <c r="C10" i="1"/>
  <c r="J73" i="1"/>
  <c r="N91" i="1"/>
  <c r="N80" i="1"/>
  <c r="P66" i="1"/>
  <c r="C13" i="3" l="1"/>
  <c r="C13" i="1"/>
  <c r="D13" i="1" s="1"/>
  <c r="D10" i="2"/>
  <c r="D13" i="3" l="1"/>
  <c r="D12" i="3"/>
  <c r="D11" i="3"/>
  <c r="D12" i="1"/>
  <c r="D10" i="3"/>
  <c r="E10" i="2"/>
  <c r="E8" i="2"/>
  <c r="E7" i="2"/>
  <c r="E6" i="2"/>
  <c r="E9" i="2"/>
  <c r="D10" i="1"/>
  <c r="D11" i="1"/>
  <c r="C14" i="1"/>
  <c r="C14" i="3"/>
  <c r="D11" i="2"/>
</calcChain>
</file>

<file path=xl/sharedStrings.xml><?xml version="1.0" encoding="utf-8"?>
<sst xmlns="http://schemas.openxmlformats.org/spreadsheetml/2006/main" count="365" uniqueCount="180">
  <si>
    <t>Dlouhodobý hmotný majetek</t>
  </si>
  <si>
    <t>Celkový rozpočet</t>
  </si>
  <si>
    <t xml:space="preserve">Dlouhodobý nehmotný majetek </t>
  </si>
  <si>
    <t>Ostatní výdaje neinvestiční</t>
  </si>
  <si>
    <t>% CZV</t>
  </si>
  <si>
    <t>Min 50% CZV</t>
  </si>
  <si>
    <t>Základní SW</t>
  </si>
  <si>
    <t>Ostatní SW</t>
  </si>
  <si>
    <t>MAX 20% CZV</t>
  </si>
  <si>
    <t>*****************</t>
  </si>
  <si>
    <t>CZV celkem</t>
  </si>
  <si>
    <t>Kusů</t>
  </si>
  <si>
    <t>Jednotková cena s DPH</t>
  </si>
  <si>
    <t>Jednotková cena bez DPH</t>
  </si>
  <si>
    <t>Cena celkem bez DPH dle PZ</t>
  </si>
  <si>
    <t>Zdroj cen k srovnani &amp; CN</t>
  </si>
  <si>
    <t>PC</t>
  </si>
  <si>
    <t>Poznámky</t>
  </si>
  <si>
    <t>Dlouhodobý nehmotný majetek - ostatní</t>
  </si>
  <si>
    <t>SW</t>
  </si>
  <si>
    <t>Dlouhodobý nehmotný majetek - základní</t>
  </si>
  <si>
    <t>Celkem ZV Služby expertů</t>
  </si>
  <si>
    <t>Celkem ZV Nehmotný majetek</t>
  </si>
  <si>
    <t>Celkem ZV Soft skills</t>
  </si>
  <si>
    <t xml:space="preserve">Ostatní výdaje neinvestiční </t>
  </si>
  <si>
    <t>Vzorový příklad CZV projektu pro středně velký maloobchodní podnik</t>
  </si>
  <si>
    <t>Bezpečnostní audit (proti krádežím)</t>
  </si>
  <si>
    <t>https://www.alza.cz/hp-prodesk-400-g5-micro-tower?dq=6264871</t>
  </si>
  <si>
    <t>PC + příslušenství</t>
  </si>
  <si>
    <t>https://www.alza.cz/dell-vostro-5370?dq=6342965&amp;o=15</t>
  </si>
  <si>
    <t>Monitory</t>
  </si>
  <si>
    <t>Klávesnice</t>
  </si>
  <si>
    <t>Myš</t>
  </si>
  <si>
    <t>https://www.alza.cz/zebra-zq210-dt-d6097342.htm</t>
  </si>
  <si>
    <t>Čtečka se stojanem Zebra</t>
  </si>
  <si>
    <t>https://www.alza.cz/motorola-ds2208-d4847655.htm</t>
  </si>
  <si>
    <t>https://www.alza.cz/27-dell-s2721d-d6158326.htm</t>
  </si>
  <si>
    <t>https://www.patro.cz/zebra-terminal-tc25-android-7-x-2gb-16gb-wlan-bt-gsm-se4710-1d-2d-imager/?gclid=CjwKCAjwy42FBhB2EiwAJY0yQn4P9MfKeke_QhMn3cHOPq7MqIv_Or0VGdw3Tbesl9FYbULFeIiGpBoCepwQAvD_BwE</t>
  </si>
  <si>
    <t>Terminál Zebra do skladu menší</t>
  </si>
  <si>
    <t>https://www.mironet.cz/zebra-et51-tablet-pc-84quot-kapacitni-usb-bt-wifi-nfc-gps-16ghz-4-gb-ram-64-gb-flash-win-10-iot+dp394171/?gclid=CjwKCAjwy42FBhB2EiwAJY0yQkzOlyMHTjvXBu9bgTJQQDM_KtRoyvj_zgD2LjMag8aF1zRLKm8vQRoCKPEQAvD_BwE</t>
  </si>
  <si>
    <t>Vybavení sklad</t>
  </si>
  <si>
    <t>https://www.alza.cz/xiaomi-redmi-note-9-lte-64gb-modra-d5838615.htm?kampan=adw3_mobilni-telefony_pla_all_mobilni-telefony-test-css-shoptail_xiaomi_c_9062905__XI209b2&amp;gclid=CjwKCAjwy42FBhB2EiwAJY0yQhyuOuQnYEFlzJSR_Z2AIPmC5cLaAfmL5OfMXZx-UJX-B_gy-pXETBoCfx0QAvD_BwE</t>
  </si>
  <si>
    <t>Server + příslušenství</t>
  </si>
  <si>
    <t xml:space="preserve">síťový kabel 300 m </t>
  </si>
  <si>
    <t>https://www.secomp.cz/kabel-utp-kulaty-kat-5e-300m-drat-awg24_d11805.html</t>
  </si>
  <si>
    <t>wifi routery</t>
  </si>
  <si>
    <t>Server</t>
  </si>
  <si>
    <t>https://www.alza.cz/dell-poweredge-t40-d5820093.htm</t>
  </si>
  <si>
    <t>https://www.alza.cz/tp-link-archer-ax10-d5774389.htm</t>
  </si>
  <si>
    <t>Robotické vysavače prodejny</t>
  </si>
  <si>
    <t>Network kit</t>
  </si>
  <si>
    <t>https://www.alza.cz/network-kit-sitovy-tester-krimpovaci-kleste-8p-6p-rj45-konektory-d111336.htm?kampan=adw4_prislusenstvi-pro-mt_pla_all_obecna-css_naradi-a-pristroje_c_9062905___MN402_456135983217_~106264923093~&amp;gclid=CjwKCAjwy42FBhB2EiwAJY0yQtUHMx2yHWdM6V0OWq2S2cJQXC3CX93XXh281VBi5Aho0w2-jdBuAhoCnWIQAvD_BwE</t>
  </si>
  <si>
    <t>kamerový systém do skladu</t>
  </si>
  <si>
    <t>Terminál Zebra do skladu větší (tablet)</t>
  </si>
  <si>
    <t>Bezpečnostní systém do prodejen (čipy, čtečky, poplach)</t>
  </si>
  <si>
    <t>https://www.modernizabezpeceni.cz/cenik</t>
  </si>
  <si>
    <t>tiskárna do kanceláře skladu</t>
  </si>
  <si>
    <t>Notebook</t>
  </si>
  <si>
    <t>https://www.alza.cz/media/microsoft-office-2019-pro-domacnosti-a-podnikatele-cz-elektronicka-licence-d6304274.htm?visited=1</t>
  </si>
  <si>
    <t>Licence Zebra</t>
  </si>
  <si>
    <t>https://www.mironet.cz/prislusenstvi-pro-pokladni-a-identifikacni-systemy/pro-datove-terminaly/software-a-licence+fc34127/?EXPT=&amp;pn4293[]=ZEBRA</t>
  </si>
  <si>
    <t>https://www.alza.cz/adobe-acrobat-standard-win-cz-box-d5863487.htm?o=1</t>
  </si>
  <si>
    <t>licence</t>
  </si>
  <si>
    <t>Odborné poradenství</t>
  </si>
  <si>
    <t>Služby poradců v oblasti kybernetické bezpečnosti</t>
  </si>
  <si>
    <t>Nutná cenová nabídka, kde hodinová sazba nepřekročila 3000 Kč/h</t>
  </si>
  <si>
    <t>Školení musí mít přímou vazbu na pořízené technologie v souvislosti s přechodem do digitálního prostředí</t>
  </si>
  <si>
    <t>3 experti, každý 10 h práce, 1500kč na hodinu</t>
  </si>
  <si>
    <t>2 experti, každý 40 hodin práce, 1000Kč na hodinu</t>
  </si>
  <si>
    <t>MS Office 2019 pro domácnost a podnikatele, trvalá</t>
  </si>
  <si>
    <t>Adobe Acrobat standart, trvalá</t>
  </si>
  <si>
    <t>SW pro monitoring prostor, trvalá</t>
  </si>
  <si>
    <t>https://www.dropbox.com/business/buy#0</t>
  </si>
  <si>
    <t>15 EUR * 7 uživatelů * 12 měsíců * 3 roky</t>
  </si>
  <si>
    <t>Dropbox Bussiness Advanced na 3 roky pro 7 uživatelů</t>
  </si>
  <si>
    <t>Celkem ZV neinvestiční</t>
  </si>
  <si>
    <t>Páskovačka</t>
  </si>
  <si>
    <t>https://www.unipack.cz/paskovaci-set-gama-start/?variantId=177&amp;gclid=CjwKCAjwy42FBhB2EiwAJY0yQjXV0rRUh9Dr4vb93_0QFFjApoFhg0diaAXRQKoZrxpHG9n16NAWJxoCqZ0QAvD_BwE</t>
  </si>
  <si>
    <t>https://www.unipack.cz/ovinovaci-stroj-ecoplat-plus/</t>
  </si>
  <si>
    <t>Akusponkovačka</t>
  </si>
  <si>
    <t>https://www.mironet.cz/makita-dst221rtj-aku-sponkovacka-18v-2x50ah-obsah-zasobniku-98ks-sirka-sponky-10mm-delka-sponky-1022-mm+dp393623/?gclid=CjwKCAjwy42FBhB2EiwAJY0yQuLbz810N3_xUL_ahsoaCyi0czRzEgSn60J4PtW5a1yOkslgIbi-5hoCWqcQAvD_BwE</t>
  </si>
  <si>
    <t>Notebook pro konstruktéry</t>
  </si>
  <si>
    <t>https://www.tsbohemia.cz/dell-precision-7550-wm3j5-_d361103.html?utm_source=google&amp;utm_medium=srovnavac&amp;gclid=CjwKCAjwy42FBhB2EiwAJY0yQi7TcaO0auJ9ZFF3IXWK_lYL4l214jFlfEN9FszWmkTO6GnFiXyFYRoCbwYQAvD_BwE</t>
  </si>
  <si>
    <t>PC do skladu</t>
  </si>
  <si>
    <t>Bezdrátová myš</t>
  </si>
  <si>
    <t>https://www.apple.com/cz/ipad/</t>
  </si>
  <si>
    <t>iPad Pro pro konstruktéry</t>
  </si>
  <si>
    <t>iPad příslušenství (chytrá klávesnice, tužka, ochranný kryt)</t>
  </si>
  <si>
    <t>https://www.apple.com/cz/shop/ipad/accessories</t>
  </si>
  <si>
    <t>HW docházka</t>
  </si>
  <si>
    <t>Služební telefony</t>
  </si>
  <si>
    <t>Logistické systémy</t>
  </si>
  <si>
    <t>6-ti osá robotická ramena na odebírání kusů od strojů</t>
  </si>
  <si>
    <t>válečkový dopravník 2m</t>
  </si>
  <si>
    <t>Tiskárna štítků Zebra</t>
  </si>
  <si>
    <t>Vertikální výtahový skladovací systém Kardex</t>
  </si>
  <si>
    <t>Docházkový terminál (biometrický)</t>
  </si>
  <si>
    <t>Výkazový terminál (vykazování úkolů)</t>
  </si>
  <si>
    <t>Ovinovací stroj balení</t>
  </si>
  <si>
    <t>Další vybavení pro implementaci LAN sítě</t>
  </si>
  <si>
    <t xml:space="preserve">IoT prvky </t>
  </si>
  <si>
    <t>IoT prvky pro sběr dat ve výrobě (čidla, senzory ke strojům atd.)</t>
  </si>
  <si>
    <t>Webhosting</t>
  </si>
  <si>
    <t>Webhosting stránek společnosti na 3 roky</t>
  </si>
  <si>
    <t>Antivirus ESET na 3 roky</t>
  </si>
  <si>
    <t>https://www.alza.cz/eset-smart-security-premium-pro-1-pocitac-na-12-mesicu-d4596249.htm</t>
  </si>
  <si>
    <t>Konstrukční SW Autodesk Inventor na 3 roky</t>
  </si>
  <si>
    <t>https://www.autodesk.cz/products/inventor/overview?term=1-YEAR#0</t>
  </si>
  <si>
    <t>Projekční SW E-plan na 3 roky</t>
  </si>
  <si>
    <t>Účetní systém POHODA Komplet na 3 roky</t>
  </si>
  <si>
    <t>https://www.stormware.cz/pohoda/cenik.aspx</t>
  </si>
  <si>
    <t>https://giriton.com/cs#section-price</t>
  </si>
  <si>
    <t>licence videokonferenční plaformy ZOOM Pro na 3 roky</t>
  </si>
  <si>
    <t>Dropbox Bussiness Advanced na 3 roky pro 15 uživatelů</t>
  </si>
  <si>
    <t>15 EUR * 15 uživatelů * 12 měsíců * 3 roky</t>
  </si>
  <si>
    <t>https://zoom.us/pricing</t>
  </si>
  <si>
    <t>Kancelářské vybavení</t>
  </si>
  <si>
    <t>Brýle pro VR</t>
  </si>
  <si>
    <t>Kancelářská tiskárna se skenerem</t>
  </si>
  <si>
    <t>https://www.alza.cz/27-asus-vg279qm-gaming-hdr-d5775616.htm</t>
  </si>
  <si>
    <t>Projektor</t>
  </si>
  <si>
    <t>https://www.alza.cz/viewsonic-x10-4k-d5597881.htm</t>
  </si>
  <si>
    <t>Bezpečnostní systém do kanceláře</t>
  </si>
  <si>
    <t>Kamerový systém do kanceláře</t>
  </si>
  <si>
    <t xml:space="preserve"> https://www.modernizabezpeceni.cz/cenik</t>
  </si>
  <si>
    <t>Software ke kamerovému systému a systému zabezpečení</t>
  </si>
  <si>
    <t>trvalá licence</t>
  </si>
  <si>
    <t>wifi router</t>
  </si>
  <si>
    <t>Doprogramování specifického modulu do informačního systému</t>
  </si>
  <si>
    <t>https://www.loxone.com/cscz/produkty/prehled/</t>
  </si>
  <si>
    <t>MES informační systém eMistr na 5 let</t>
  </si>
  <si>
    <t>Prvky "Smart Office" (automatické stínění, osvětlení vytápění klimatizace atd.)</t>
  </si>
  <si>
    <t>Tiskárna na štítky Zebra</t>
  </si>
  <si>
    <t>Chytré zařízení pro videokonference</t>
  </si>
  <si>
    <t>https://www.czc.cz/jabra-panacast/268261/produkt</t>
  </si>
  <si>
    <t>režim "de minimis"</t>
  </si>
  <si>
    <t>Prvky "smart skladu" (čidla a senzory na regály, RFID čtečky a čipy, vážení zboží atd.)</t>
  </si>
  <si>
    <t xml:space="preserve">Služební chytré telefony </t>
  </si>
  <si>
    <t>ERP systém HELIOS Easy pro 10 zařízení</t>
  </si>
  <si>
    <t>Doprogramování "smart" skladovacího modulu do informačního systému</t>
  </si>
  <si>
    <t>****************</t>
  </si>
  <si>
    <t>Dotace (střední podnik 35%)</t>
  </si>
  <si>
    <t>Dotace (malý podnik 45%)</t>
  </si>
  <si>
    <t xml:space="preserve"> - ostatní</t>
  </si>
  <si>
    <t>Dlouhodobý nehmotný majetek</t>
  </si>
  <si>
    <t>Docházkový systém AttendanceX (GOLDCARD)</t>
  </si>
  <si>
    <t>Docházkový systém KiOSK Advanced (GOLDCARD)</t>
  </si>
  <si>
    <r>
      <rPr>
        <u/>
        <sz val="10"/>
        <color theme="1"/>
        <rFont val="Calibri"/>
        <family val="2"/>
        <charset val="238"/>
        <scheme val="minor"/>
      </rPr>
      <t>Popis projektu:</t>
    </r>
    <r>
      <rPr>
        <sz val="10"/>
        <color theme="1"/>
        <rFont val="Calibri"/>
        <family val="2"/>
        <charset val="238"/>
        <scheme val="minor"/>
      </rPr>
      <t xml:space="preserve"> Malá firma (méně než 50 zaměstnanců) se zaměřením na konstrukční a projektovou činnost. Firma plánuje posílit svůj tým o nové zaměstnance je tedy nutné pořídit obvyklé licence a PC vybavení pro nově příchozí. S vyšším počtem zaměstnanců bude nutné pořídit nový docházkový a mzdový systém. Firma plánuje zavedení home office a podporu práce z domu, je tedy nezbytné pořídit vybavení pro mobilní distanční přístup. Zároveň je též nezbytné vybudovat digitální infrastrukturu v hlavní kanceláři podniku. S přechodem do online prostředí bude zapotřebí zaškolit zaměstnance od externí poradenské firmy pohybující se v tomto odvětví. Je v plánu taky pořízení technologií pro virtuální realitu na předvádění služeb společnosti zákazníkům. </t>
    </r>
  </si>
  <si>
    <t>Kč bez DPH</t>
  </si>
  <si>
    <t>Vzorový příklad rozpočtu projektu "ICT" pro projekční kancelář</t>
  </si>
  <si>
    <r>
      <rPr>
        <u/>
        <sz val="10"/>
        <color theme="1"/>
        <rFont val="Calibri"/>
        <family val="2"/>
        <charset val="238"/>
        <scheme val="minor"/>
      </rPr>
      <t xml:space="preserve">Popis projektu: </t>
    </r>
    <r>
      <rPr>
        <sz val="10"/>
        <color theme="1"/>
        <rFont val="Calibri"/>
        <family val="2"/>
        <charset val="238"/>
        <scheme val="minor"/>
      </rPr>
      <t>Středně velká (více než 50 zaměstnanců) maloobchodní firma prodávající obuv. Firma má 5 poboček v ČR, skladovací prostory  v krajském městě a provozuje e-shop, který chce více propojit s informačním systémem. Projekt má za cíl digitalizovat podnikovou agendu a propojit jednotlivé pobočky novým informačním systémem. Spolu s propojením též plánuje vylepšit své skladovací procesy aby optimalizovala rychlost distribuce zboží. Firma se též často potýká s krádežemi na jednotlivých pobočkách a jednou se stala obětí kybertetického útoku.</t>
    </r>
  </si>
  <si>
    <t>kamerový systém do prodejen (kamery + příslušenství k zapojení)</t>
  </si>
  <si>
    <r>
      <rPr>
        <u/>
        <sz val="10"/>
        <color theme="1"/>
        <rFont val="Calibri"/>
        <family val="2"/>
        <charset val="238"/>
        <scheme val="minor"/>
      </rPr>
      <t xml:space="preserve">Popis projektu: </t>
    </r>
    <r>
      <rPr>
        <sz val="10"/>
        <color theme="1"/>
        <rFont val="Calibri"/>
        <family val="2"/>
        <charset val="238"/>
        <scheme val="minor"/>
      </rPr>
      <t>Středně velká výrobní firma (více než 50 zaměstnanců) s hlavním zaměřením podniku na výrobu strojů a obecné kovoobrábění. Projekt má za cíl digitálně propojit všechna výrobní oddělení společnosti pod jeden zastřešující informační systém a zároveň posílit konstrukční oddělení.  Doposud ve firmě nebyl zaveden jednotný docházkový a výkazový systém. Firma se též potýká s problémem se skladováním svých výrobků, od strojů jsou vyrobené kusy manuálně transportovány do skladu/k dalšímu stroji.  Znalosti digitálních technologií v podniku jsou na velmi nízké úrovni, společnost na jejich zlepšení plánuje rozsáhlá školení od externích firem.</t>
    </r>
  </si>
  <si>
    <t>Vzorový příklad rozpočtu projektu "ICT" pro středně velký výrobní podnik</t>
  </si>
  <si>
    <t xml:space="preserve">Docházkový systém KiOSK Advanced </t>
  </si>
  <si>
    <t>Výkonné notebooky - 15 ks</t>
  </si>
  <si>
    <t>Monitory - 15 ks</t>
  </si>
  <si>
    <t>Služební chytré telefony - 15 ks</t>
  </si>
  <si>
    <t>Vzorový příklad CZV projektu pro Malého podnikatele</t>
  </si>
  <si>
    <r>
      <t xml:space="preserve">Popis projektu: </t>
    </r>
    <r>
      <rPr>
        <sz val="10"/>
        <color theme="1"/>
        <rFont val="Calibri"/>
        <family val="2"/>
        <charset val="238"/>
        <scheme val="minor"/>
      </rPr>
      <t>Malý podnikatel (méně než 10 zaměstnanců) plánuje digitalizovat svou podnikovou agendu. V současné době eviduje podnik vše v papírové formě, tato forma je však s narůstajícím počtem zakázek není dostačující. Jelikož podnik zaměstnává primárně lidi, kteří nemají dostatečné zkušenosti s IT technologiemi, plánuje podnik zorganizovat velké školení na využívání nových IT řešení. V podniku bude též nutné vybudovat kompletní IT síť včetně serverů a počítačové techniky pro 3 vedoucí pracovníky.</t>
    </r>
  </si>
  <si>
    <t>Network kit na vybudování sítě (krimpovací kleště atd.)</t>
  </si>
  <si>
    <t xml:space="preserve">ERP systém HELIOS Easy </t>
  </si>
  <si>
    <t>Specifický software monitorující prostory společnosti</t>
  </si>
  <si>
    <t>Kamerový systém na ochranu prostor</t>
  </si>
  <si>
    <t>wifi routery, switche</t>
  </si>
  <si>
    <t>AutoCAD na 3 roky</t>
  </si>
  <si>
    <t>Čtečky a tiskárny na evidenci materiálu  podniku</t>
  </si>
  <si>
    <t>Mulfifunkční tiskárna se skenerem</t>
  </si>
  <si>
    <t>Bezpečnostní audit (zabezpečení podniku atd.)</t>
  </si>
  <si>
    <t>Zabezpečení objektu podniku (poplach, alarm, RFID čipy atd.)</t>
  </si>
  <si>
    <t>Obrazovky pro kamerový systém</t>
  </si>
  <si>
    <t>Prvky pro "Smart office" (automatické stínění, osvětlení vytápění klimatizace atd.)</t>
  </si>
  <si>
    <t>Doprogramování specifického modulu k ERP systému</t>
  </si>
  <si>
    <t>iPad s příslušenstvím (chytrá tužka atd.)</t>
  </si>
  <si>
    <t>Zařízení pro videohovory + projektor</t>
  </si>
  <si>
    <t xml:space="preserve">Dropbox Bussiness Advanced na 3 roky </t>
  </si>
  <si>
    <t>Adobe Photoshop na 3 roky</t>
  </si>
  <si>
    <t>Záložní HDD disky 5TB</t>
  </si>
  <si>
    <t>VZV se zabudovaným tabletem a připojením na WMS</t>
  </si>
  <si>
    <t>VZV včetně integrovaného tabletu s připojením k WMS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</si>
</sst>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0\ &quot;Kč&quot;"/>
    <numFmt numFmtId="165" formatCode="#,##0\ &quot;Kč&quot;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u/>
      <sz val="10"/>
      <color theme="10"/>
      <name val="Calibri"/>
      <family val="2"/>
      <charset val="238"/>
      <scheme val="minor"/>
    </font>
    <font>
      <sz val="10"/>
      <color theme="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u/>
      <sz val="10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499984740745262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/>
    <xf numFmtId="0" fontId="0" fillId="0" borderId="7" xfId="0" applyBorder="1"/>
    <xf numFmtId="0" fontId="3" fillId="0" borderId="5" xfId="0" applyFont="1" applyBorder="1"/>
    <xf numFmtId="0" fontId="3" fillId="0" borderId="1" xfId="0" applyFont="1" applyBorder="1"/>
    <xf numFmtId="8" fontId="3" fillId="0" borderId="1" xfId="0" applyNumberFormat="1" applyFont="1" applyBorder="1"/>
    <xf numFmtId="0" fontId="3" fillId="0" borderId="7" xfId="0" applyFont="1" applyBorder="1"/>
    <xf numFmtId="8" fontId="3" fillId="0" borderId="7" xfId="0" applyNumberFormat="1" applyFont="1" applyBorder="1"/>
    <xf numFmtId="0" fontId="3" fillId="0" borderId="11" xfId="0" applyFont="1" applyBorder="1"/>
    <xf numFmtId="0" fontId="1" fillId="7" borderId="9" xfId="0" applyFont="1" applyFill="1" applyBorder="1" applyAlignment="1">
      <alignment horizontal="center" wrapText="1"/>
    </xf>
    <xf numFmtId="0" fontId="2" fillId="12" borderId="3" xfId="0" applyFont="1" applyFill="1" applyBorder="1" applyAlignment="1">
      <alignment horizontal="center" wrapText="1"/>
    </xf>
    <xf numFmtId="0" fontId="7" fillId="0" borderId="1" xfId="1" applyBorder="1"/>
    <xf numFmtId="0" fontId="3" fillId="0" borderId="12" xfId="0" applyFont="1" applyBorder="1"/>
    <xf numFmtId="0" fontId="7" fillId="0" borderId="11" xfId="1" applyBorder="1"/>
    <xf numFmtId="0" fontId="10" fillId="3" borderId="1" xfId="0" applyFont="1" applyFill="1" applyBorder="1" applyAlignment="1">
      <alignment horizontal="left" wrapText="1"/>
    </xf>
    <xf numFmtId="164" fontId="8" fillId="3" borderId="1" xfId="0" applyNumberFormat="1" applyFont="1" applyFill="1" applyBorder="1" applyAlignment="1">
      <alignment horizontal="right"/>
    </xf>
    <xf numFmtId="0" fontId="10" fillId="4" borderId="12" xfId="0" applyFont="1" applyFill="1" applyBorder="1" applyAlignment="1">
      <alignment horizontal="left" wrapText="1"/>
    </xf>
    <xf numFmtId="164" fontId="8" fillId="4" borderId="1" xfId="0" applyNumberFormat="1" applyFont="1" applyFill="1" applyBorder="1" applyAlignment="1">
      <alignment horizontal="right"/>
    </xf>
    <xf numFmtId="0" fontId="10" fillId="7" borderId="1" xfId="0" applyFont="1" applyFill="1" applyBorder="1" applyAlignment="1">
      <alignment horizontal="left"/>
    </xf>
    <xf numFmtId="164" fontId="8" fillId="7" borderId="1" xfId="0" applyNumberFormat="1" applyFont="1" applyFill="1" applyBorder="1" applyAlignment="1">
      <alignment horizontal="right"/>
    </xf>
    <xf numFmtId="0" fontId="8" fillId="0" borderId="0" xfId="0" applyFont="1"/>
    <xf numFmtId="164" fontId="9" fillId="0" borderId="7" xfId="0" applyNumberFormat="1" applyFont="1" applyBorder="1"/>
    <xf numFmtId="8" fontId="8" fillId="0" borderId="11" xfId="0" applyNumberFormat="1" applyFont="1" applyBorder="1"/>
    <xf numFmtId="0" fontId="9" fillId="0" borderId="7" xfId="0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1" fillId="0" borderId="5" xfId="0" applyFont="1" applyBorder="1"/>
    <xf numFmtId="8" fontId="11" fillId="0" borderId="5" xfId="0" applyNumberFormat="1" applyFont="1" applyBorder="1"/>
    <xf numFmtId="0" fontId="12" fillId="0" borderId="5" xfId="1" applyFont="1" applyBorder="1"/>
    <xf numFmtId="0" fontId="11" fillId="0" borderId="1" xfId="0" applyFont="1" applyBorder="1"/>
    <xf numFmtId="8" fontId="11" fillId="0" borderId="1" xfId="0" applyNumberFormat="1" applyFont="1" applyBorder="1"/>
    <xf numFmtId="0" fontId="12" fillId="0" borderId="1" xfId="1" applyFont="1" applyBorder="1"/>
    <xf numFmtId="0" fontId="11" fillId="0" borderId="12" xfId="0" applyFont="1" applyBorder="1"/>
    <xf numFmtId="8" fontId="11" fillId="0" borderId="12" xfId="0" applyNumberFormat="1" applyFont="1" applyBorder="1"/>
    <xf numFmtId="0" fontId="12" fillId="0" borderId="12" xfId="1" applyFont="1" applyBorder="1"/>
    <xf numFmtId="0" fontId="12" fillId="0" borderId="11" xfId="1" applyFont="1" applyBorder="1"/>
    <xf numFmtId="8" fontId="8" fillId="0" borderId="1" xfId="0" applyNumberFormat="1" applyFont="1" applyBorder="1"/>
    <xf numFmtId="0" fontId="8" fillId="0" borderId="7" xfId="0" applyFont="1" applyBorder="1"/>
    <xf numFmtId="0" fontId="8" fillId="0" borderId="11" xfId="0" applyFont="1" applyBorder="1"/>
    <xf numFmtId="0" fontId="11" fillId="0" borderId="11" xfId="0" applyFont="1" applyBorder="1"/>
    <xf numFmtId="8" fontId="8" fillId="0" borderId="7" xfId="0" applyNumberFormat="1" applyFont="1" applyBorder="1"/>
    <xf numFmtId="0" fontId="11" fillId="0" borderId="5" xfId="0" applyFont="1" applyBorder="1" applyAlignment="1">
      <alignment wrapText="1"/>
    </xf>
    <xf numFmtId="0" fontId="9" fillId="7" borderId="0" xfId="0" applyFont="1" applyFill="1" applyAlignment="1">
      <alignment horizontal="left"/>
    </xf>
    <xf numFmtId="164" fontId="9" fillId="7" borderId="0" xfId="0" applyNumberFormat="1" applyFont="1" applyFill="1"/>
    <xf numFmtId="0" fontId="10" fillId="3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164" fontId="8" fillId="0" borderId="11" xfId="0" applyNumberFormat="1" applyFont="1" applyBorder="1"/>
    <xf numFmtId="164" fontId="8" fillId="0" borderId="1" xfId="0" applyNumberFormat="1" applyFont="1" applyBorder="1"/>
    <xf numFmtId="0" fontId="8" fillId="0" borderId="1" xfId="0" applyFont="1" applyBorder="1" applyAlignment="1">
      <alignment wrapText="1"/>
    </xf>
    <xf numFmtId="164" fontId="8" fillId="0" borderId="7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Border="1" applyAlignment="1">
      <alignment vertic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 wrapText="1"/>
    </xf>
    <xf numFmtId="164" fontId="8" fillId="0" borderId="1" xfId="0" applyNumberFormat="1" applyFont="1" applyBorder="1" applyAlignment="1">
      <alignment horizontal="right"/>
    </xf>
    <xf numFmtId="0" fontId="14" fillId="8" borderId="3" xfId="0" applyFont="1" applyFill="1" applyBorder="1" applyAlignment="1">
      <alignment horizontal="center"/>
    </xf>
    <xf numFmtId="0" fontId="14" fillId="8" borderId="3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wrapText="1"/>
    </xf>
    <xf numFmtId="164" fontId="14" fillId="0" borderId="1" xfId="0" applyNumberFormat="1" applyFont="1" applyBorder="1"/>
    <xf numFmtId="0" fontId="14" fillId="0" borderId="6" xfId="0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8" borderId="3" xfId="0" applyFont="1" applyFill="1" applyBorder="1" applyAlignment="1">
      <alignment horizontal="center"/>
    </xf>
    <xf numFmtId="0" fontId="15" fillId="8" borderId="3" xfId="0" applyFont="1" applyFill="1" applyBorder="1" applyAlignment="1">
      <alignment horizontal="center" wrapText="1"/>
    </xf>
    <xf numFmtId="0" fontId="15" fillId="8" borderId="4" xfId="0" applyFont="1" applyFill="1" applyBorder="1" applyAlignment="1">
      <alignment horizontal="center" wrapText="1"/>
    </xf>
    <xf numFmtId="0" fontId="15" fillId="0" borderId="1" xfId="0" applyFont="1" applyBorder="1"/>
    <xf numFmtId="164" fontId="15" fillId="0" borderId="1" xfId="0" applyNumberFormat="1" applyFont="1" applyBorder="1"/>
    <xf numFmtId="0" fontId="7" fillId="0" borderId="1" xfId="1" applyFont="1" applyBorder="1"/>
    <xf numFmtId="0" fontId="8" fillId="4" borderId="8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 wrapText="1"/>
    </xf>
    <xf numFmtId="0" fontId="15" fillId="0" borderId="7" xfId="0" applyFont="1" applyBorder="1"/>
    <xf numFmtId="164" fontId="15" fillId="0" borderId="7" xfId="0" applyNumberFormat="1" applyFont="1" applyBorder="1"/>
    <xf numFmtId="0" fontId="7" fillId="0" borderId="7" xfId="1" applyFont="1" applyBorder="1"/>
    <xf numFmtId="0" fontId="8" fillId="5" borderId="8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 wrapText="1"/>
    </xf>
    <xf numFmtId="0" fontId="8" fillId="6" borderId="8" xfId="0" applyFont="1" applyFill="1" applyBorder="1" applyAlignment="1">
      <alignment horizontal="center"/>
    </xf>
    <xf numFmtId="0" fontId="8" fillId="6" borderId="8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 wrapText="1"/>
    </xf>
    <xf numFmtId="0" fontId="0" fillId="4" borderId="9" xfId="0" applyFont="1" applyFill="1" applyBorder="1" applyAlignment="1">
      <alignment horizontal="center" wrapText="1"/>
    </xf>
    <xf numFmtId="0" fontId="15" fillId="9" borderId="3" xfId="0" applyFont="1" applyFill="1" applyBorder="1" applyAlignment="1">
      <alignment horizontal="center" wrapText="1"/>
    </xf>
    <xf numFmtId="0" fontId="0" fillId="4" borderId="8" xfId="0" applyFont="1" applyFill="1" applyBorder="1" applyAlignment="1">
      <alignment horizontal="center"/>
    </xf>
    <xf numFmtId="164" fontId="0" fillId="0" borderId="11" xfId="0" applyNumberFormat="1" applyFont="1" applyBorder="1"/>
    <xf numFmtId="0" fontId="0" fillId="0" borderId="1" xfId="0" applyFont="1" applyBorder="1"/>
    <xf numFmtId="164" fontId="0" fillId="0" borderId="1" xfId="0" applyNumberFormat="1" applyFont="1" applyBorder="1"/>
    <xf numFmtId="0" fontId="0" fillId="0" borderId="7" xfId="0" applyFont="1" applyBorder="1"/>
    <xf numFmtId="0" fontId="0" fillId="0" borderId="0" xfId="0" applyFont="1" applyAlignment="1">
      <alignment horizontal="right"/>
    </xf>
    <xf numFmtId="164" fontId="0" fillId="0" borderId="0" xfId="0" applyNumberFormat="1" applyFont="1"/>
    <xf numFmtId="0" fontId="0" fillId="7" borderId="8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/>
    </xf>
    <xf numFmtId="0" fontId="8" fillId="7" borderId="8" xfId="0" applyFont="1" applyFill="1" applyBorder="1" applyAlignment="1">
      <alignment horizontal="center" wrapText="1"/>
    </xf>
    <xf numFmtId="0" fontId="7" fillId="0" borderId="11" xfId="1" applyFont="1" applyBorder="1"/>
    <xf numFmtId="0" fontId="0" fillId="0" borderId="11" xfId="0" applyFont="1" applyBorder="1"/>
    <xf numFmtId="8" fontId="0" fillId="0" borderId="11" xfId="0" applyNumberFormat="1" applyFont="1" applyBorder="1"/>
    <xf numFmtId="8" fontId="0" fillId="0" borderId="1" xfId="0" applyNumberFormat="1" applyFont="1" applyBorder="1"/>
    <xf numFmtId="164" fontId="0" fillId="0" borderId="7" xfId="0" applyNumberFormat="1" applyFont="1" applyBorder="1"/>
    <xf numFmtId="0" fontId="0" fillId="5" borderId="8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 wrapText="1"/>
    </xf>
    <xf numFmtId="0" fontId="0" fillId="6" borderId="8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 wrapText="1"/>
    </xf>
    <xf numFmtId="0" fontId="0" fillId="5" borderId="9" xfId="0" applyFont="1" applyFill="1" applyBorder="1" applyAlignment="1">
      <alignment horizontal="center" wrapText="1"/>
    </xf>
    <xf numFmtId="0" fontId="15" fillId="10" borderId="3" xfId="0" applyFont="1" applyFill="1" applyBorder="1" applyAlignment="1">
      <alignment horizontal="center" wrapText="1"/>
    </xf>
    <xf numFmtId="0" fontId="0" fillId="0" borderId="12" xfId="0" applyFont="1" applyBorder="1"/>
    <xf numFmtId="164" fontId="0" fillId="0" borderId="12" xfId="0" applyNumberFormat="1" applyFont="1" applyBorder="1"/>
    <xf numFmtId="8" fontId="0" fillId="0" borderId="12" xfId="0" applyNumberFormat="1" applyFont="1" applyBorder="1"/>
    <xf numFmtId="8" fontId="0" fillId="0" borderId="7" xfId="0" applyNumberFormat="1" applyFont="1" applyBorder="1"/>
    <xf numFmtId="0" fontId="0" fillId="6" borderId="9" xfId="0" applyFont="1" applyFill="1" applyBorder="1" applyAlignment="1">
      <alignment horizontal="center" wrapText="1"/>
    </xf>
    <xf numFmtId="0" fontId="15" fillId="11" borderId="3" xfId="0" applyFont="1" applyFill="1" applyBorder="1" applyAlignment="1">
      <alignment horizontal="center" wrapText="1"/>
    </xf>
    <xf numFmtId="165" fontId="8" fillId="3" borderId="1" xfId="0" applyNumberFormat="1" applyFont="1" applyFill="1" applyBorder="1" applyAlignment="1">
      <alignment horizontal="right"/>
    </xf>
    <xf numFmtId="165" fontId="8" fillId="4" borderId="1" xfId="0" applyNumberFormat="1" applyFont="1" applyFill="1" applyBorder="1" applyAlignment="1">
      <alignment horizontal="right"/>
    </xf>
    <xf numFmtId="165" fontId="8" fillId="7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165" fontId="14" fillId="0" borderId="1" xfId="0" applyNumberFormat="1" applyFont="1" applyBorder="1"/>
    <xf numFmtId="165" fontId="8" fillId="0" borderId="1" xfId="0" applyNumberFormat="1" applyFont="1" applyBorder="1"/>
    <xf numFmtId="0" fontId="8" fillId="0" borderId="0" xfId="0" applyFont="1" applyBorder="1" applyAlignment="1">
      <alignment horizontal="left" vertical="center" wrapText="1"/>
    </xf>
    <xf numFmtId="0" fontId="8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14" fillId="8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 wrapText="1"/>
    </xf>
    <xf numFmtId="9" fontId="8" fillId="0" borderId="1" xfId="0" applyNumberFormat="1" applyFont="1" applyBorder="1" applyAlignment="1">
      <alignment horizontal="right"/>
    </xf>
    <xf numFmtId="164" fontId="14" fillId="0" borderId="5" xfId="0" applyNumberFormat="1" applyFont="1" applyBorder="1"/>
    <xf numFmtId="0" fontId="14" fillId="8" borderId="4" xfId="0" applyFont="1" applyFill="1" applyBorder="1" applyAlignment="1">
      <alignment horizontal="center" wrapText="1"/>
    </xf>
    <xf numFmtId="0" fontId="14" fillId="0" borderId="5" xfId="0" applyFont="1" applyBorder="1"/>
    <xf numFmtId="0" fontId="14" fillId="13" borderId="1" xfId="0" applyFont="1" applyFill="1" applyBorder="1"/>
    <xf numFmtId="0" fontId="14" fillId="0" borderId="12" xfId="0" applyFont="1" applyBorder="1"/>
    <xf numFmtId="164" fontId="14" fillId="0" borderId="12" xfId="0" applyNumberFormat="1" applyFont="1" applyBorder="1"/>
    <xf numFmtId="0" fontId="8" fillId="4" borderId="9" xfId="0" applyFont="1" applyFill="1" applyBorder="1" applyAlignment="1">
      <alignment horizontal="center" wrapText="1"/>
    </xf>
    <xf numFmtId="0" fontId="14" fillId="9" borderId="3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8" fillId="5" borderId="9" xfId="0" applyFont="1" applyFill="1" applyBorder="1" applyAlignment="1">
      <alignment horizontal="center" wrapText="1"/>
    </xf>
    <xf numFmtId="0" fontId="14" fillId="10" borderId="3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 horizontal="center" wrapText="1"/>
    </xf>
    <xf numFmtId="0" fontId="8" fillId="4" borderId="0" xfId="0" applyFont="1" applyFill="1" applyAlignment="1">
      <alignment horizontal="left"/>
    </xf>
    <xf numFmtId="164" fontId="8" fillId="4" borderId="0" xfId="0" applyNumberFormat="1" applyFont="1" applyFill="1"/>
    <xf numFmtId="0" fontId="8" fillId="5" borderId="0" xfId="0" applyFont="1" applyFill="1" applyAlignment="1">
      <alignment horizontal="left"/>
    </xf>
    <xf numFmtId="164" fontId="8" fillId="5" borderId="0" xfId="0" applyNumberFormat="1" applyFont="1" applyFill="1"/>
    <xf numFmtId="0" fontId="8" fillId="6" borderId="9" xfId="0" applyFont="1" applyFill="1" applyBorder="1" applyAlignment="1">
      <alignment horizontal="center" wrapText="1"/>
    </xf>
    <xf numFmtId="0" fontId="14" fillId="11" borderId="3" xfId="0" applyFont="1" applyFill="1" applyBorder="1" applyAlignment="1">
      <alignment horizontal="center" wrapText="1"/>
    </xf>
    <xf numFmtId="0" fontId="8" fillId="6" borderId="0" xfId="0" applyFont="1" applyFill="1" applyAlignment="1">
      <alignment horizontal="left"/>
    </xf>
    <xf numFmtId="164" fontId="8" fillId="6" borderId="0" xfId="0" applyNumberFormat="1" applyFont="1" applyFill="1"/>
    <xf numFmtId="0" fontId="8" fillId="7" borderId="9" xfId="0" applyFont="1" applyFill="1" applyBorder="1" applyAlignment="1">
      <alignment horizontal="center" wrapText="1"/>
    </xf>
    <xf numFmtId="0" fontId="14" fillId="12" borderId="3" xfId="0" applyFont="1" applyFill="1" applyBorder="1" applyAlignment="1">
      <alignment horizontal="center" wrapText="1"/>
    </xf>
    <xf numFmtId="0" fontId="14" fillId="13" borderId="1" xfId="0" applyFont="1" applyFill="1" applyBorder="1" applyAlignment="1">
      <alignment wrapText="1"/>
    </xf>
    <xf numFmtId="0" fontId="14" fillId="0" borderId="10" xfId="0" applyFont="1" applyBorder="1"/>
    <xf numFmtId="0" fontId="14" fillId="0" borderId="11" xfId="0" applyFont="1" applyBorder="1" applyAlignment="1">
      <alignment horizontal="left" wrapText="1"/>
    </xf>
    <xf numFmtId="165" fontId="14" fillId="0" borderId="11" xfId="0" applyNumberFormat="1" applyFont="1" applyBorder="1"/>
    <xf numFmtId="164" fontId="8" fillId="0" borderId="11" xfId="0" applyNumberFormat="1" applyFont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6" fillId="0" borderId="0" xfId="0" applyFont="1" applyFill="1" applyAlignment="1"/>
    <xf numFmtId="0" fontId="11" fillId="0" borderId="1" xfId="0" applyFont="1" applyFill="1" applyBorder="1"/>
    <xf numFmtId="0" fontId="8" fillId="0" borderId="1" xfId="0" applyFont="1" applyFill="1" applyBorder="1"/>
    <xf numFmtId="0" fontId="8" fillId="0" borderId="1" xfId="0" applyFont="1" applyBorder="1" applyAlignment="1">
      <alignment horizontal="center"/>
    </xf>
    <xf numFmtId="0" fontId="10" fillId="7" borderId="1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5" fillId="4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3" fillId="2" borderId="13" xfId="0" applyFont="1" applyFill="1" applyBorder="1" applyAlignment="1">
      <alignment horizontal="left"/>
    </xf>
    <xf numFmtId="0" fontId="13" fillId="2" borderId="14" xfId="0" applyFont="1" applyFill="1" applyBorder="1" applyAlignment="1">
      <alignment horizontal="left"/>
    </xf>
    <xf numFmtId="0" fontId="14" fillId="8" borderId="13" xfId="0" applyFont="1" applyFill="1" applyBorder="1" applyAlignment="1">
      <alignment horizontal="left"/>
    </xf>
    <xf numFmtId="0" fontId="14" fillId="8" borderId="14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8" fillId="7" borderId="13" xfId="0" applyFont="1" applyFill="1" applyBorder="1" applyAlignment="1">
      <alignment horizontal="left"/>
    </xf>
    <xf numFmtId="0" fontId="8" fillId="7" borderId="14" xfId="0" applyFont="1" applyFill="1" applyBorder="1" applyAlignment="1">
      <alignment horizontal="left"/>
    </xf>
    <xf numFmtId="0" fontId="8" fillId="4" borderId="13" xfId="0" applyFont="1" applyFill="1" applyBorder="1" applyAlignment="1">
      <alignment horizontal="left"/>
    </xf>
    <xf numFmtId="0" fontId="8" fillId="4" borderId="14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0" fillId="4" borderId="1" xfId="0" applyFont="1" applyFill="1" applyBorder="1" applyAlignment="1">
      <alignment horizontal="left"/>
    </xf>
    <xf numFmtId="0" fontId="8" fillId="0" borderId="0" xfId="0" applyFont="1" applyAlignment="1">
      <alignment horizontal="left" wrapText="1"/>
    </xf>
    <xf numFmtId="0" fontId="10" fillId="3" borderId="1" xfId="0" applyFont="1" applyFill="1" applyBorder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14" fillId="0" borderId="1" xfId="0" applyFont="1" applyFill="1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za.cz/tp-link-archer-ax10-d5774389.htm" TargetMode="External"/><Relationship Id="rId13" Type="http://schemas.openxmlformats.org/officeDocument/2006/relationships/hyperlink" Target="https://www.alza.cz/27-dell-s2721d-d6158326.htm" TargetMode="External"/><Relationship Id="rId18" Type="http://schemas.openxmlformats.org/officeDocument/2006/relationships/hyperlink" Target="https://www.dropbox.com/business/buy" TargetMode="External"/><Relationship Id="rId3" Type="http://schemas.openxmlformats.org/officeDocument/2006/relationships/hyperlink" Target="https://www.apple.com/cz/shop/ipad/accessories" TargetMode="External"/><Relationship Id="rId7" Type="http://schemas.openxmlformats.org/officeDocument/2006/relationships/hyperlink" Target="https://www.alza.cz/dell-poweredge-t40-d5820093.htm" TargetMode="External"/><Relationship Id="rId12" Type="http://schemas.openxmlformats.org/officeDocument/2006/relationships/hyperlink" Target="https://www.dropbox.com/business/buy" TargetMode="External"/><Relationship Id="rId17" Type="http://schemas.openxmlformats.org/officeDocument/2006/relationships/hyperlink" Target="https://zoom.us/pricing" TargetMode="External"/><Relationship Id="rId2" Type="http://schemas.openxmlformats.org/officeDocument/2006/relationships/hyperlink" Target="https://www.apple.com/cz/ipad/" TargetMode="External"/><Relationship Id="rId16" Type="http://schemas.openxmlformats.org/officeDocument/2006/relationships/hyperlink" Target="https://www.alza.cz/eset-smart-security-premium-pro-1-pocitac-na-12-mesicu-d4596249.ht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tsbohemia.cz/dell-precision-7550-wm3j5-_d361103.html?utm_source=google&amp;utm_medium=srovnavac&amp;gclid=CjwKCAjwy42FBhB2EiwAJY0yQi7TcaO0auJ9ZFF3IXWK_lYL4l214jFlfEN9FszWmkTO6GnFiXyFYRoCbwYQAvD_BwE" TargetMode="External"/><Relationship Id="rId6" Type="http://schemas.openxmlformats.org/officeDocument/2006/relationships/hyperlink" Target="https://www.secomp.cz/kabel-utp-kulaty-kat-5e-300m-drat-awg24_d11805.html" TargetMode="External"/><Relationship Id="rId11" Type="http://schemas.openxmlformats.org/officeDocument/2006/relationships/hyperlink" Target="https://www.loxone.com/cscz/produkty/prehled/" TargetMode="External"/><Relationship Id="rId5" Type="http://schemas.openxmlformats.org/officeDocument/2006/relationships/hyperlink" Target="https://www.alza.cz/viewsonic-x10-4k-d5597881.htm" TargetMode="External"/><Relationship Id="rId15" Type="http://schemas.openxmlformats.org/officeDocument/2006/relationships/hyperlink" Target="https://www.autodesk.cz/products/inventor/overview?term=1-YEAR" TargetMode="External"/><Relationship Id="rId10" Type="http://schemas.openxmlformats.org/officeDocument/2006/relationships/hyperlink" Target="https://www.czc.cz/jabra-panacast/268261/produkt" TargetMode="External"/><Relationship Id="rId19" Type="http://schemas.openxmlformats.org/officeDocument/2006/relationships/hyperlink" Target="https://www.alza.cz/media/microsoft-office-2019-pro-domacnosti-a-podnikatele-cz-elektronicka-licence-d6304274.htm?visited=1" TargetMode="External"/><Relationship Id="rId4" Type="http://schemas.openxmlformats.org/officeDocument/2006/relationships/hyperlink" Target="https://www.alza.cz/xiaomi-redmi-note-9-lte-64gb-modra-d5838615.htm?kampan=adw3_mobilni-telefony_pla_all_mobilni-telefony-test-css-shoptail_xiaomi_c_9062905__XI209b2&amp;gclid=CjwKCAjwy42FBhB2EiwAJY0yQhyuOuQnYEFlzJSR_Z2AIPmC5cLaAfmL5OfMXZx-UJX-B_gy-pXETBoCfx0QAvD_BwE" TargetMode="External"/><Relationship Id="rId9" Type="http://schemas.openxmlformats.org/officeDocument/2006/relationships/hyperlink" Target="https://www.alza.cz/network-kit-sitovy-tester-krimpovaci-kleste-8p-6p-rj45-konektory-d111336.htm?kampan=adw4_prislusenstvi-pro-mt_pla_all_obecna-css_naradi-a-pristroje_c_9062905___MN402_456135983217_~106264923093~&amp;gclid=CjwKCAjwy42FBhB2EiwAJY0yQtUHMx2yHWdM6V0OWq2S2cJQXC3CX93XXh281VBi5Aho0w2-jdBuAhoCnWIQAvD_BwE" TargetMode="External"/><Relationship Id="rId14" Type="http://schemas.openxmlformats.org/officeDocument/2006/relationships/hyperlink" Target="https://www.stormware.cz/pohoda/cenik.asp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za.cz/xiaomi-redmi-note-9-lte-64gb-modra-d5838615.htm?kampan=adw3_mobilni-telefony_pla_all_mobilni-telefony-test-css-shoptail_xiaomi_c_9062905__XI209b2&amp;gclid=CjwKCAjwy42FBhB2EiwAJY0yQhyuOuQnYEFlzJSR_Z2AIPmC5cLaAfmL5OfMXZx-UJX-B_gy-pXETBoCfx0QAvD_BwE" TargetMode="External"/><Relationship Id="rId13" Type="http://schemas.openxmlformats.org/officeDocument/2006/relationships/hyperlink" Target="https://www.modernizabezpeceni.cz/cenik" TargetMode="External"/><Relationship Id="rId18" Type="http://schemas.openxmlformats.org/officeDocument/2006/relationships/hyperlink" Target="https://www.unipack.cz/ovinovaci-stroj-ecoplat-plus/" TargetMode="External"/><Relationship Id="rId3" Type="http://schemas.openxmlformats.org/officeDocument/2006/relationships/hyperlink" Target="https://www.alza.cz/zebra-zq210-dt-d6097342.htm" TargetMode="External"/><Relationship Id="rId21" Type="http://schemas.openxmlformats.org/officeDocument/2006/relationships/hyperlink" Target="https://www.alza.cz/adobe-acrobat-standard-win-cz-box-d5863487.htm?o=1" TargetMode="External"/><Relationship Id="rId7" Type="http://schemas.openxmlformats.org/officeDocument/2006/relationships/hyperlink" Target="https://www.mironet.cz/zebra-et51-tablet-pc-84quot-kapacitni-usb-bt-wifi-nfc-gps-16ghz-4-gb-ram-64-gb-flash-win-10-iot+dp394171/?gclid=CjwKCAjwy42FBhB2EiwAJY0yQkzOlyMHTjvXBu9bgTJQQDM_KtRoyvj_zgD2LjMag8aF1zRLKm8vQRoCKPEQAvD_BwE" TargetMode="External"/><Relationship Id="rId12" Type="http://schemas.openxmlformats.org/officeDocument/2006/relationships/hyperlink" Target="https://www.alza.cz/network-kit-sitovy-tester-krimpovaci-kleste-8p-6p-rj45-konektory-d111336.htm?kampan=adw4_prislusenstvi-pro-mt_pla_all_obecna-css_naradi-a-pristroje_c_9062905___MN402_456135983217_~106264923093~&amp;gclid=CjwKCAjwy42FBhB2EiwAJY0yQtUHMx2yHWdM6V0OWq2S2cJQXC3CX93XXh281VBi5Aho0w2-jdBuAhoCnWIQAvD_BwE" TargetMode="External"/><Relationship Id="rId17" Type="http://schemas.openxmlformats.org/officeDocument/2006/relationships/hyperlink" Target="https://www.dropbox.com/business/buy" TargetMode="External"/><Relationship Id="rId2" Type="http://schemas.openxmlformats.org/officeDocument/2006/relationships/hyperlink" Target="https://www.alza.cz/dell-vostro-5370?dq=6342965&amp;o=15" TargetMode="External"/><Relationship Id="rId16" Type="http://schemas.openxmlformats.org/officeDocument/2006/relationships/hyperlink" Target="https://www.alza.cz/adobe-acrobat-standard-win-cz-box-d5863487.htm?o=1" TargetMode="External"/><Relationship Id="rId20" Type="http://schemas.openxmlformats.org/officeDocument/2006/relationships/hyperlink" Target="https://www.alza.cz/eset-smart-security-premium-pro-1-pocitac-na-12-mesicu-d4596249.htm" TargetMode="External"/><Relationship Id="rId1" Type="http://schemas.openxmlformats.org/officeDocument/2006/relationships/hyperlink" Target="https://www.alza.cz/hp-prodesk-400-g5-micro-tower?dq=6264871" TargetMode="External"/><Relationship Id="rId6" Type="http://schemas.openxmlformats.org/officeDocument/2006/relationships/hyperlink" Target="https://www.patro.cz/zebra-terminal-tc25-android-7-x-2gb-16gb-wlan-bt-gsm-se4710-1d-2d-imager/?gclid=CjwKCAjwy42FBhB2EiwAJY0yQn4P9MfKeke_QhMn3cHOPq7MqIv_Or0VGdw3Tbesl9FYbULFeIiGpBoCepwQAvD_BwE" TargetMode="External"/><Relationship Id="rId11" Type="http://schemas.openxmlformats.org/officeDocument/2006/relationships/hyperlink" Target="https://www.alza.cz/tp-link-archer-ax10-d5774389.htm" TargetMode="External"/><Relationship Id="rId5" Type="http://schemas.openxmlformats.org/officeDocument/2006/relationships/hyperlink" Target="https://www.alza.cz/27-dell-s2721d-d6158326.htm" TargetMode="External"/><Relationship Id="rId15" Type="http://schemas.openxmlformats.org/officeDocument/2006/relationships/hyperlink" Target="https://www.mironet.cz/prislusenstvi-pro-pokladni-a-identifikacni-systemy/pro-datove-terminaly/software-a-licence+fc34127/?EXPT=&amp;pn4293%5b%5d=ZEBRA" TargetMode="External"/><Relationship Id="rId23" Type="http://schemas.openxmlformats.org/officeDocument/2006/relationships/printerSettings" Target="../printerSettings/printerSettings2.bin"/><Relationship Id="rId10" Type="http://schemas.openxmlformats.org/officeDocument/2006/relationships/hyperlink" Target="https://www.alza.cz/dell-poweredge-t40-d5820093.htm" TargetMode="External"/><Relationship Id="rId19" Type="http://schemas.openxmlformats.org/officeDocument/2006/relationships/hyperlink" Target="https://www.mironet.cz/makita-dst221rtj-aku-sponkovacka-18v-2x50ah-obsah-zasobniku-98ks-sirka-sponky-10mm-delka-sponky-1022-mm+dp393623/?gclid=CjwKCAjwy42FBhB2EiwAJY0yQuLbz810N3_xUL_ahsoaCyi0czRzEgSn60J4PtW5a1yOkslgIbi-5hoCWqcQAvD_BwE" TargetMode="External"/><Relationship Id="rId4" Type="http://schemas.openxmlformats.org/officeDocument/2006/relationships/hyperlink" Target="https://www.alza.cz/motorola-ds2208-d4847655.htm" TargetMode="External"/><Relationship Id="rId9" Type="http://schemas.openxmlformats.org/officeDocument/2006/relationships/hyperlink" Target="https://www.secomp.cz/kabel-utp-kulaty-kat-5e-300m-drat-awg24_d11805.html" TargetMode="External"/><Relationship Id="rId14" Type="http://schemas.openxmlformats.org/officeDocument/2006/relationships/hyperlink" Target="https://www.alza.cz/media/microsoft-office-2019-pro-domacnosti-a-podnikatele-cz-elektronicka-licence-d6304274.htm?visited=1" TargetMode="External"/><Relationship Id="rId22" Type="http://schemas.openxmlformats.org/officeDocument/2006/relationships/hyperlink" Target="https://www.unipack.cz/paskovaci-set-gama-start/?variantId=177&amp;gclid=CjwKCAjwy42FBhB2EiwAJY0yQjXV0rRUh9Dr4vb93_0QFFjApoFhg0diaAXRQKoZrxpHG9n16NAWJxoCqZ0QAvD_Bw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M93"/>
  <sheetViews>
    <sheetView zoomScale="85" zoomScaleNormal="85" workbookViewId="0">
      <selection activeCell="BS17" sqref="BS17"/>
    </sheetView>
  </sheetViews>
  <sheetFormatPr defaultRowHeight="14.4" x14ac:dyDescent="0.3"/>
  <cols>
    <col min="1" max="1" width="3.109375" bestFit="1" customWidth="1"/>
    <col min="2" max="2" width="63.5546875" customWidth="1"/>
    <col min="3" max="3" width="11.109375" bestFit="1" customWidth="1"/>
    <col min="4" max="4" width="10.44140625" customWidth="1"/>
    <col min="5" max="5" width="18.44140625" customWidth="1"/>
    <col min="6" max="6" width="24.33203125" customWidth="1"/>
    <col min="7" max="7" width="26.6640625" hidden="1" customWidth="1"/>
    <col min="8" max="8" width="119.6640625" hidden="1" customWidth="1"/>
    <col min="9" max="9" width="41.6640625" hidden="1" customWidth="1"/>
    <col min="10" max="10" width="24" hidden="1" customWidth="1"/>
    <col min="11" max="11" width="255.6640625" hidden="1" customWidth="1"/>
    <col min="12" max="12" width="9.6640625" hidden="1" customWidth="1"/>
    <col min="13" max="54" width="8.88671875" hidden="1" customWidth="1"/>
    <col min="55" max="55" width="5.44140625" hidden="1" customWidth="1"/>
    <col min="56" max="56" width="21.6640625" hidden="1" customWidth="1"/>
    <col min="57" max="57" width="24" hidden="1" customWidth="1"/>
    <col min="58" max="58" width="21.6640625" hidden="1" customWidth="1"/>
    <col min="59" max="60" width="24" hidden="1" customWidth="1"/>
    <col min="61" max="61" width="7.109375" hidden="1" customWidth="1"/>
    <col min="62" max="62" width="18.44140625" hidden="1" customWidth="1"/>
    <col min="63" max="63" width="22.5546875" hidden="1" customWidth="1"/>
    <col min="64" max="64" width="16" hidden="1" customWidth="1"/>
    <col min="65" max="65" width="9.109375" hidden="1" customWidth="1"/>
  </cols>
  <sheetData>
    <row r="1" spans="1:10" ht="21.75" customHeight="1" x14ac:dyDescent="0.35">
      <c r="A1" s="165" t="s">
        <v>149</v>
      </c>
      <c r="B1" s="165"/>
      <c r="C1" s="165"/>
      <c r="D1" s="165"/>
      <c r="E1" s="1"/>
      <c r="F1" s="1"/>
      <c r="G1" s="1"/>
      <c r="H1" s="1"/>
    </row>
    <row r="2" spans="1:10" ht="15.6" x14ac:dyDescent="0.3">
      <c r="A2" s="166"/>
      <c r="B2" s="166"/>
      <c r="C2" s="166"/>
      <c r="D2" s="166"/>
      <c r="E2" s="1"/>
      <c r="F2" s="1"/>
      <c r="G2" s="1"/>
      <c r="H2" s="1"/>
      <c r="I2" s="2"/>
      <c r="J2" s="2"/>
    </row>
    <row r="3" spans="1:10" s="53" customFormat="1" ht="15" customHeight="1" x14ac:dyDescent="0.3">
      <c r="A3" s="164" t="s">
        <v>147</v>
      </c>
      <c r="B3" s="164"/>
      <c r="C3" s="164"/>
      <c r="D3" s="164"/>
      <c r="E3" s="52"/>
      <c r="F3" s="52"/>
      <c r="G3" s="52"/>
      <c r="H3" s="52"/>
      <c r="I3" s="52"/>
      <c r="J3" s="52"/>
    </row>
    <row r="4" spans="1:10" s="53" customFormat="1" x14ac:dyDescent="0.3">
      <c r="A4" s="164"/>
      <c r="B4" s="164"/>
      <c r="C4" s="164"/>
      <c r="D4" s="164"/>
      <c r="E4" s="54"/>
      <c r="F4" s="52"/>
      <c r="G4" s="52"/>
      <c r="H4" s="52"/>
      <c r="I4" s="52"/>
      <c r="J4" s="52"/>
    </row>
    <row r="5" spans="1:10" s="53" customFormat="1" x14ac:dyDescent="0.3">
      <c r="A5" s="164"/>
      <c r="B5" s="164"/>
      <c r="C5" s="164"/>
      <c r="D5" s="164"/>
      <c r="E5" s="54"/>
      <c r="F5" s="52"/>
      <c r="G5" s="52"/>
      <c r="H5" s="52"/>
      <c r="I5" s="52"/>
      <c r="J5" s="52"/>
    </row>
    <row r="6" spans="1:10" s="53" customFormat="1" x14ac:dyDescent="0.3">
      <c r="A6" s="164"/>
      <c r="B6" s="164"/>
      <c r="C6" s="164"/>
      <c r="D6" s="164"/>
      <c r="E6" s="54"/>
      <c r="F6" s="52"/>
      <c r="G6" s="52"/>
      <c r="H6" s="52"/>
      <c r="I6" s="52"/>
      <c r="J6" s="52"/>
    </row>
    <row r="7" spans="1:10" s="53" customFormat="1" ht="42.6" customHeight="1" x14ac:dyDescent="0.3">
      <c r="A7" s="164"/>
      <c r="B7" s="164"/>
      <c r="C7" s="164"/>
      <c r="D7" s="164"/>
      <c r="E7" s="54"/>
      <c r="F7" s="52"/>
      <c r="G7" s="52"/>
      <c r="H7" s="52"/>
      <c r="I7" s="52"/>
      <c r="J7" s="52"/>
    </row>
    <row r="8" spans="1:10" s="53" customFormat="1" ht="24" customHeight="1" thickBot="1" x14ac:dyDescent="0.35">
      <c r="A8" s="118"/>
      <c r="B8" s="118"/>
      <c r="C8" s="118"/>
      <c r="D8" s="118"/>
      <c r="E8" s="54"/>
      <c r="F8" s="52"/>
      <c r="G8" s="52"/>
      <c r="H8" s="52"/>
      <c r="I8" s="52"/>
      <c r="J8" s="52"/>
    </row>
    <row r="9" spans="1:10" s="53" customFormat="1" x14ac:dyDescent="0.3">
      <c r="A9" s="55"/>
      <c r="B9" s="56" t="s">
        <v>1</v>
      </c>
      <c r="C9" s="57" t="s">
        <v>148</v>
      </c>
      <c r="D9" s="57" t="s">
        <v>4</v>
      </c>
    </row>
    <row r="10" spans="1:10" s="53" customFormat="1" x14ac:dyDescent="0.3">
      <c r="A10" s="26">
        <v>1</v>
      </c>
      <c r="B10" s="16" t="s">
        <v>0</v>
      </c>
      <c r="C10" s="112">
        <f>SUM(C17:C34)</f>
        <v>1439509.9173553723</v>
      </c>
      <c r="D10" s="126">
        <f>C10/($C$13/100)/100</f>
        <v>0.39386662270790929</v>
      </c>
    </row>
    <row r="11" spans="1:10" s="53" customFormat="1" x14ac:dyDescent="0.3">
      <c r="A11" s="26">
        <v>2</v>
      </c>
      <c r="B11" s="18" t="s">
        <v>2</v>
      </c>
      <c r="C11" s="113">
        <f>SUM(C37:C42)</f>
        <v>1019619.0082644629</v>
      </c>
      <c r="D11" s="126">
        <f>C11/($C$13/100)/100</f>
        <v>0.27897959603620448</v>
      </c>
    </row>
    <row r="12" spans="1:10" s="53" customFormat="1" x14ac:dyDescent="0.3">
      <c r="A12" s="26">
        <v>5</v>
      </c>
      <c r="B12" s="20" t="s">
        <v>3</v>
      </c>
      <c r="C12" s="114">
        <f>SUM(C45:C51)</f>
        <v>1195686.7768595042</v>
      </c>
      <c r="D12" s="126">
        <f>C12/($C$13/100)/100</f>
        <v>0.32715378125588629</v>
      </c>
    </row>
    <row r="13" spans="1:10" s="53" customFormat="1" x14ac:dyDescent="0.3">
      <c r="A13" s="22"/>
      <c r="B13" s="27" t="s">
        <v>10</v>
      </c>
      <c r="C13" s="115">
        <f>SUM(C10:C12)</f>
        <v>3654815.7024793392</v>
      </c>
      <c r="D13" s="126">
        <f>C13/($C$13/100)/100</f>
        <v>1</v>
      </c>
    </row>
    <row r="14" spans="1:10" s="53" customFormat="1" x14ac:dyDescent="0.3">
      <c r="A14" s="22"/>
      <c r="B14" s="27" t="s">
        <v>142</v>
      </c>
      <c r="C14" s="115">
        <f>C13*0.45</f>
        <v>1644667.0661157027</v>
      </c>
      <c r="D14" s="22"/>
    </row>
    <row r="15" spans="1:10" s="53" customFormat="1" x14ac:dyDescent="0.3"/>
    <row r="16" spans="1:10" s="53" customFormat="1" x14ac:dyDescent="0.3">
      <c r="A16" s="124"/>
      <c r="B16" s="124" t="s">
        <v>0</v>
      </c>
      <c r="C16" s="125" t="s">
        <v>148</v>
      </c>
    </row>
    <row r="17" spans="1:12" s="53" customFormat="1" x14ac:dyDescent="0.3">
      <c r="A17" s="64">
        <v>1</v>
      </c>
      <c r="B17" s="61" t="s">
        <v>155</v>
      </c>
      <c r="C17" s="116">
        <f t="shared" ref="C17:C33" si="0">H26*J26</f>
        <v>768595.04132231406</v>
      </c>
    </row>
    <row r="18" spans="1:12" s="53" customFormat="1" x14ac:dyDescent="0.3">
      <c r="A18" s="64">
        <v>2</v>
      </c>
      <c r="B18" s="64" t="s">
        <v>156</v>
      </c>
      <c r="C18" s="116">
        <f t="shared" si="0"/>
        <v>123966.94214876032</v>
      </c>
    </row>
    <row r="19" spans="1:12" s="53" customFormat="1" x14ac:dyDescent="0.3">
      <c r="A19" s="64">
        <v>3</v>
      </c>
      <c r="B19" s="64" t="s">
        <v>84</v>
      </c>
      <c r="C19" s="116">
        <f t="shared" si="0"/>
        <v>6198.3471074380168</v>
      </c>
    </row>
    <row r="20" spans="1:12" s="53" customFormat="1" x14ac:dyDescent="0.3">
      <c r="A20" s="64">
        <v>4</v>
      </c>
      <c r="B20" s="64" t="s">
        <v>86</v>
      </c>
      <c r="C20" s="116">
        <f t="shared" si="0"/>
        <v>76033.057851239675</v>
      </c>
    </row>
    <row r="21" spans="1:12" s="53" customFormat="1" x14ac:dyDescent="0.3">
      <c r="A21" s="64">
        <v>5</v>
      </c>
      <c r="B21" s="65" t="s">
        <v>87</v>
      </c>
      <c r="C21" s="116">
        <f t="shared" si="0"/>
        <v>33057.85123966942</v>
      </c>
    </row>
    <row r="22" spans="1:12" s="53" customFormat="1" x14ac:dyDescent="0.3">
      <c r="A22" s="64">
        <v>6</v>
      </c>
      <c r="B22" s="64" t="s">
        <v>157</v>
      </c>
      <c r="C22" s="116">
        <f t="shared" si="0"/>
        <v>61983.471074380162</v>
      </c>
    </row>
    <row r="23" spans="1:12" s="53" customFormat="1" ht="15" customHeight="1" x14ac:dyDescent="0.3">
      <c r="A23" s="64">
        <v>7</v>
      </c>
      <c r="B23" s="64" t="s">
        <v>118</v>
      </c>
      <c r="C23" s="116">
        <f t="shared" si="0"/>
        <v>52884.297520661159</v>
      </c>
    </row>
    <row r="24" spans="1:12" s="53" customFormat="1" ht="15" thickBot="1" x14ac:dyDescent="0.35">
      <c r="A24" s="64">
        <v>8</v>
      </c>
      <c r="B24" s="65" t="s">
        <v>133</v>
      </c>
      <c r="C24" s="116">
        <f t="shared" si="0"/>
        <v>19008.264462809919</v>
      </c>
    </row>
    <row r="25" spans="1:12" s="53" customFormat="1" ht="15" customHeight="1" thickBot="1" x14ac:dyDescent="0.35">
      <c r="A25" s="64">
        <v>9</v>
      </c>
      <c r="B25" s="64" t="s">
        <v>120</v>
      </c>
      <c r="C25" s="116">
        <f t="shared" si="0"/>
        <v>32231.404958677685</v>
      </c>
      <c r="H25" s="66" t="s">
        <v>11</v>
      </c>
      <c r="I25" s="67" t="s">
        <v>12</v>
      </c>
      <c r="J25" s="67" t="s">
        <v>13</v>
      </c>
      <c r="K25" s="68" t="s">
        <v>15</v>
      </c>
      <c r="L25" s="67" t="s">
        <v>17</v>
      </c>
    </row>
    <row r="26" spans="1:12" s="53" customFormat="1" x14ac:dyDescent="0.3">
      <c r="A26" s="64">
        <v>10</v>
      </c>
      <c r="B26" s="64" t="s">
        <v>117</v>
      </c>
      <c r="C26" s="116">
        <f t="shared" si="0"/>
        <v>128396.69421487604</v>
      </c>
      <c r="H26" s="69">
        <v>15</v>
      </c>
      <c r="I26" s="70">
        <v>62000</v>
      </c>
      <c r="J26" s="7">
        <f t="shared" ref="J26:J27" si="1">I26/1.21</f>
        <v>51239.669421487604</v>
      </c>
      <c r="K26" s="71" t="s">
        <v>82</v>
      </c>
      <c r="L26" s="5"/>
    </row>
    <row r="27" spans="1:12" s="53" customFormat="1" x14ac:dyDescent="0.3">
      <c r="A27" s="64">
        <v>11</v>
      </c>
      <c r="B27" s="64" t="s">
        <v>123</v>
      </c>
      <c r="C27" s="116">
        <f t="shared" si="0"/>
        <v>16528.92561983471</v>
      </c>
      <c r="H27" s="69">
        <v>15</v>
      </c>
      <c r="I27" s="70">
        <v>10000</v>
      </c>
      <c r="J27" s="7">
        <f t="shared" si="1"/>
        <v>8264.4628099173551</v>
      </c>
      <c r="K27" s="71" t="s">
        <v>119</v>
      </c>
      <c r="L27" s="6"/>
    </row>
    <row r="28" spans="1:12" s="53" customFormat="1" x14ac:dyDescent="0.3">
      <c r="A28" s="64">
        <v>12</v>
      </c>
      <c r="B28" s="64" t="s">
        <v>122</v>
      </c>
      <c r="C28" s="116">
        <f t="shared" si="0"/>
        <v>24793.388429752067</v>
      </c>
      <c r="H28" s="69">
        <v>15</v>
      </c>
      <c r="I28" s="70">
        <v>500</v>
      </c>
      <c r="J28" s="7">
        <f t="shared" ref="J28:J37" si="2">I28/1.21</f>
        <v>413.22314049586777</v>
      </c>
      <c r="K28" s="6"/>
      <c r="L28" s="6"/>
    </row>
    <row r="29" spans="1:12" s="53" customFormat="1" x14ac:dyDescent="0.3">
      <c r="A29" s="64">
        <v>13</v>
      </c>
      <c r="B29" s="64" t="s">
        <v>43</v>
      </c>
      <c r="C29" s="116">
        <f t="shared" si="0"/>
        <v>2195.8677685950415</v>
      </c>
      <c r="H29" s="69">
        <v>4</v>
      </c>
      <c r="I29" s="70">
        <v>23000</v>
      </c>
      <c r="J29" s="7">
        <f t="shared" si="2"/>
        <v>19008.264462809919</v>
      </c>
      <c r="K29" s="71" t="s">
        <v>85</v>
      </c>
      <c r="L29" s="6"/>
    </row>
    <row r="30" spans="1:12" s="53" customFormat="1" x14ac:dyDescent="0.3">
      <c r="A30" s="64">
        <v>14</v>
      </c>
      <c r="B30" s="64" t="s">
        <v>46</v>
      </c>
      <c r="C30" s="116">
        <f t="shared" si="0"/>
        <v>49586.776859504134</v>
      </c>
      <c r="H30" s="69">
        <v>4</v>
      </c>
      <c r="I30" s="70">
        <v>10000</v>
      </c>
      <c r="J30" s="7">
        <f t="shared" si="2"/>
        <v>8264.4628099173551</v>
      </c>
      <c r="K30" s="71" t="s">
        <v>88</v>
      </c>
      <c r="L30" s="6"/>
    </row>
    <row r="31" spans="1:12" s="53" customFormat="1" x14ac:dyDescent="0.3">
      <c r="A31" s="64">
        <v>15</v>
      </c>
      <c r="B31" s="64" t="s">
        <v>127</v>
      </c>
      <c r="C31" s="116">
        <f t="shared" si="0"/>
        <v>1074.3801652892562</v>
      </c>
      <c r="H31" s="69">
        <v>15</v>
      </c>
      <c r="I31" s="70">
        <v>5000</v>
      </c>
      <c r="J31" s="7">
        <f t="shared" si="2"/>
        <v>4132.2314049586776</v>
      </c>
      <c r="K31" s="71" t="s">
        <v>41</v>
      </c>
      <c r="L31" s="6"/>
    </row>
    <row r="32" spans="1:12" s="53" customFormat="1" x14ac:dyDescent="0.3">
      <c r="A32" s="64">
        <v>16</v>
      </c>
      <c r="B32" s="64" t="s">
        <v>99</v>
      </c>
      <c r="C32" s="116">
        <f t="shared" si="0"/>
        <v>24793.388429752067</v>
      </c>
      <c r="H32" s="69">
        <v>1</v>
      </c>
      <c r="I32" s="70">
        <v>63990</v>
      </c>
      <c r="J32" s="7">
        <f t="shared" si="2"/>
        <v>52884.297520661159</v>
      </c>
      <c r="K32" s="6"/>
      <c r="L32" s="6"/>
    </row>
    <row r="33" spans="1:58" s="53" customFormat="1" x14ac:dyDescent="0.3">
      <c r="A33" s="64">
        <v>17</v>
      </c>
      <c r="B33" s="64" t="s">
        <v>50</v>
      </c>
      <c r="C33" s="116">
        <f t="shared" si="0"/>
        <v>1652.8925619834711</v>
      </c>
      <c r="H33" s="69">
        <v>1</v>
      </c>
      <c r="I33" s="70">
        <v>23000</v>
      </c>
      <c r="J33" s="7">
        <f t="shared" si="2"/>
        <v>19008.264462809919</v>
      </c>
      <c r="K33" s="71" t="s">
        <v>134</v>
      </c>
      <c r="L33" s="6"/>
    </row>
    <row r="34" spans="1:58" s="53" customFormat="1" x14ac:dyDescent="0.3">
      <c r="A34" s="64">
        <v>18</v>
      </c>
      <c r="B34" s="65" t="s">
        <v>131</v>
      </c>
      <c r="C34" s="116">
        <f>H43*J43</f>
        <v>16528.92561983471</v>
      </c>
      <c r="H34" s="69">
        <v>1</v>
      </c>
      <c r="I34" s="70">
        <v>39000</v>
      </c>
      <c r="J34" s="7">
        <f t="shared" si="2"/>
        <v>32231.404958677685</v>
      </c>
      <c r="K34" s="71" t="s">
        <v>121</v>
      </c>
      <c r="L34" s="6"/>
    </row>
    <row r="35" spans="1:58" s="53" customFormat="1" ht="15" customHeight="1" x14ac:dyDescent="0.3">
      <c r="H35" s="69">
        <v>4</v>
      </c>
      <c r="I35" s="70">
        <v>38840</v>
      </c>
      <c r="J35" s="7">
        <f t="shared" si="2"/>
        <v>32099.173553719011</v>
      </c>
      <c r="K35" s="6"/>
      <c r="L35" s="6"/>
    </row>
    <row r="36" spans="1:58" s="53" customFormat="1" ht="15" customHeight="1" x14ac:dyDescent="0.3">
      <c r="A36" s="122"/>
      <c r="B36" s="122" t="s">
        <v>2</v>
      </c>
      <c r="C36" s="123" t="s">
        <v>148</v>
      </c>
      <c r="H36" s="69">
        <v>1</v>
      </c>
      <c r="I36" s="70">
        <v>20000</v>
      </c>
      <c r="J36" s="7">
        <f t="shared" si="2"/>
        <v>16528.92561983471</v>
      </c>
      <c r="K36" s="6"/>
      <c r="L36" s="6"/>
    </row>
    <row r="37" spans="1:58" s="53" customFormat="1" x14ac:dyDescent="0.3">
      <c r="A37" s="27">
        <v>1</v>
      </c>
      <c r="B37" s="121" t="s">
        <v>69</v>
      </c>
      <c r="C37" s="117">
        <f>BE55*BG55</f>
        <v>109917.35537190083</v>
      </c>
      <c r="H37" s="69">
        <v>1</v>
      </c>
      <c r="I37" s="70">
        <v>30000</v>
      </c>
      <c r="J37" s="7">
        <f t="shared" si="2"/>
        <v>24793.388429752067</v>
      </c>
      <c r="K37" s="6" t="s">
        <v>124</v>
      </c>
      <c r="L37" s="6"/>
    </row>
    <row r="38" spans="1:58" s="53" customFormat="1" x14ac:dyDescent="0.3">
      <c r="A38" s="27">
        <v>2</v>
      </c>
      <c r="B38" s="121" t="s">
        <v>109</v>
      </c>
      <c r="C38" s="117">
        <f>BE56*BG56</f>
        <v>34710.74380165289</v>
      </c>
      <c r="H38" s="69">
        <v>1</v>
      </c>
      <c r="I38" s="70">
        <v>2657</v>
      </c>
      <c r="J38" s="7">
        <f t="shared" ref="J38:J42" si="3">I38/1.21</f>
        <v>2195.8677685950415</v>
      </c>
      <c r="K38" s="71" t="s">
        <v>44</v>
      </c>
      <c r="L38" s="6"/>
    </row>
    <row r="39" spans="1:58" s="53" customFormat="1" x14ac:dyDescent="0.3">
      <c r="A39" s="27">
        <v>3</v>
      </c>
      <c r="B39" s="50" t="s">
        <v>145</v>
      </c>
      <c r="C39" s="117">
        <v>325900</v>
      </c>
      <c r="H39" s="69">
        <v>1</v>
      </c>
      <c r="I39" s="70">
        <v>60000</v>
      </c>
      <c r="J39" s="7">
        <f t="shared" si="3"/>
        <v>49586.776859504134</v>
      </c>
      <c r="K39" s="71" t="s">
        <v>47</v>
      </c>
      <c r="L39" s="6"/>
    </row>
    <row r="40" spans="1:58" s="53" customFormat="1" x14ac:dyDescent="0.3">
      <c r="A40" s="27">
        <v>4</v>
      </c>
      <c r="B40" s="27" t="s">
        <v>70</v>
      </c>
      <c r="C40" s="117">
        <f>BE58*BG58</f>
        <v>119338.84297520661</v>
      </c>
      <c r="H40" s="69">
        <v>1</v>
      </c>
      <c r="I40" s="70">
        <v>1300</v>
      </c>
      <c r="J40" s="7">
        <f t="shared" si="3"/>
        <v>1074.3801652892562</v>
      </c>
      <c r="K40" s="71" t="s">
        <v>48</v>
      </c>
      <c r="L40" s="6"/>
    </row>
    <row r="41" spans="1:58" s="53" customFormat="1" ht="15" customHeight="1" x14ac:dyDescent="0.3">
      <c r="A41" s="27">
        <v>5</v>
      </c>
      <c r="B41" s="50" t="s">
        <v>125</v>
      </c>
      <c r="C41" s="117">
        <f>BE59*BG59</f>
        <v>16528.92561983471</v>
      </c>
      <c r="H41" s="69">
        <v>1</v>
      </c>
      <c r="I41" s="70">
        <v>30000</v>
      </c>
      <c r="J41" s="7">
        <f t="shared" si="3"/>
        <v>24793.388429752067</v>
      </c>
      <c r="K41" s="71"/>
      <c r="L41" s="6"/>
    </row>
    <row r="42" spans="1:58" s="53" customFormat="1" x14ac:dyDescent="0.3">
      <c r="A42" s="27">
        <v>6</v>
      </c>
      <c r="B42" s="50" t="s">
        <v>128</v>
      </c>
      <c r="C42" s="117">
        <f>BF49/1.21</f>
        <v>413223.14049586776</v>
      </c>
      <c r="H42" s="69">
        <v>1</v>
      </c>
      <c r="I42" s="70">
        <v>2000</v>
      </c>
      <c r="J42" s="7">
        <f t="shared" si="3"/>
        <v>1652.8925619834711</v>
      </c>
      <c r="K42" s="71" t="s">
        <v>51</v>
      </c>
      <c r="L42" s="6"/>
    </row>
    <row r="43" spans="1:58" s="53" customFormat="1" ht="15" thickBot="1" x14ac:dyDescent="0.35">
      <c r="H43" s="74">
        <v>1</v>
      </c>
      <c r="I43" s="75">
        <v>20000</v>
      </c>
      <c r="J43" s="9">
        <f t="shared" ref="J43" si="4">I43/1.21</f>
        <v>16528.92561983471</v>
      </c>
      <c r="K43" s="76" t="s">
        <v>129</v>
      </c>
      <c r="L43" s="8"/>
    </row>
    <row r="44" spans="1:58" s="53" customFormat="1" x14ac:dyDescent="0.3">
      <c r="A44" s="119"/>
      <c r="B44" s="119" t="s">
        <v>24</v>
      </c>
      <c r="C44" s="120" t="s">
        <v>148</v>
      </c>
    </row>
    <row r="45" spans="1:58" s="53" customFormat="1" x14ac:dyDescent="0.3">
      <c r="A45" s="27">
        <v>1</v>
      </c>
      <c r="B45" s="121" t="s">
        <v>112</v>
      </c>
      <c r="C45" s="117">
        <f>BI55*BK55</f>
        <v>117148.76033057852</v>
      </c>
    </row>
    <row r="46" spans="1:58" s="53" customFormat="1" x14ac:dyDescent="0.3">
      <c r="A46" s="27">
        <v>2</v>
      </c>
      <c r="B46" s="121" t="s">
        <v>113</v>
      </c>
      <c r="C46" s="117">
        <f>BI56*BK56</f>
        <v>167355.37190082646</v>
      </c>
    </row>
    <row r="47" spans="1:58" s="53" customFormat="1" ht="15" customHeight="1" thickBot="1" x14ac:dyDescent="0.35">
      <c r="A47" s="27">
        <v>3</v>
      </c>
      <c r="B47" s="27" t="s">
        <v>104</v>
      </c>
      <c r="C47" s="117">
        <f>BI57*BK57</f>
        <v>70289.25619834711</v>
      </c>
    </row>
    <row r="48" spans="1:58" s="53" customFormat="1" ht="15" customHeight="1" thickBot="1" x14ac:dyDescent="0.35">
      <c r="A48" s="27">
        <v>4</v>
      </c>
      <c r="B48" s="27" t="s">
        <v>106</v>
      </c>
      <c r="C48" s="117">
        <f>BI58*BK58</f>
        <v>520232.23140495864</v>
      </c>
      <c r="G48" s="81" t="s">
        <v>14</v>
      </c>
      <c r="H48" s="82" t="s">
        <v>15</v>
      </c>
      <c r="I48" s="83" t="s">
        <v>17</v>
      </c>
      <c r="BE48" s="84" t="s">
        <v>11</v>
      </c>
      <c r="BF48" s="81" t="s">
        <v>12</v>
      </c>
    </row>
    <row r="49" spans="1:63" s="53" customFormat="1" ht="15" customHeight="1" x14ac:dyDescent="0.3">
      <c r="A49" s="27">
        <v>5</v>
      </c>
      <c r="B49" s="27" t="s">
        <v>108</v>
      </c>
      <c r="C49" s="117">
        <f>BI59*BK59</f>
        <v>280991.73553719011</v>
      </c>
      <c r="G49" s="85"/>
      <c r="H49" s="71"/>
      <c r="I49" s="5"/>
      <c r="BE49" s="86">
        <v>1</v>
      </c>
      <c r="BF49" s="87">
        <v>500000</v>
      </c>
    </row>
    <row r="50" spans="1:63" s="53" customFormat="1" x14ac:dyDescent="0.3">
      <c r="A50" s="27">
        <v>6</v>
      </c>
      <c r="B50" s="27" t="s">
        <v>103</v>
      </c>
      <c r="C50" s="117">
        <f>BI60*BK60</f>
        <v>2479.3388429752067</v>
      </c>
      <c r="H50" s="71"/>
      <c r="I50" s="6"/>
    </row>
    <row r="51" spans="1:63" s="53" customFormat="1" ht="15" thickBot="1" x14ac:dyDescent="0.35">
      <c r="A51" s="27">
        <v>7</v>
      </c>
      <c r="B51" s="27" t="s">
        <v>64</v>
      </c>
      <c r="C51" s="117">
        <f>BC61*BE61</f>
        <v>37190.082644628099</v>
      </c>
      <c r="H51" s="71"/>
      <c r="I51" s="88"/>
    </row>
    <row r="52" spans="1:63" s="53" customFormat="1" x14ac:dyDescent="0.3">
      <c r="F52" s="89"/>
      <c r="G52" s="90"/>
    </row>
    <row r="53" spans="1:63" s="53" customFormat="1" ht="15" thickBot="1" x14ac:dyDescent="0.35"/>
    <row r="54" spans="1:63" s="53" customFormat="1" ht="15" customHeight="1" thickBot="1" x14ac:dyDescent="0.35">
      <c r="H54" s="82" t="s">
        <v>15</v>
      </c>
      <c r="I54" s="83" t="s">
        <v>17</v>
      </c>
      <c r="BE54" s="84" t="s">
        <v>11</v>
      </c>
      <c r="BF54" s="81" t="s">
        <v>12</v>
      </c>
      <c r="BG54" s="81" t="s">
        <v>13</v>
      </c>
      <c r="BI54" s="91" t="s">
        <v>11</v>
      </c>
      <c r="BJ54" s="92" t="s">
        <v>12</v>
      </c>
      <c r="BK54" s="92" t="s">
        <v>13</v>
      </c>
    </row>
    <row r="55" spans="1:63" s="53" customFormat="1" ht="15" thickBot="1" x14ac:dyDescent="0.35">
      <c r="H55" s="95" t="s">
        <v>58</v>
      </c>
      <c r="I55" s="5"/>
      <c r="BE55" s="96">
        <v>19</v>
      </c>
      <c r="BF55" s="85">
        <v>7000</v>
      </c>
      <c r="BG55" s="97">
        <f>BF55/1.21</f>
        <v>5785.1239669421493</v>
      </c>
      <c r="BI55" s="96">
        <v>15</v>
      </c>
      <c r="BJ55" s="85">
        <f>150*21*3</f>
        <v>9450</v>
      </c>
      <c r="BK55" s="98">
        <f t="shared" ref="BK55:BK60" si="5">BJ55/1.21</f>
        <v>7809.9173553719011</v>
      </c>
    </row>
    <row r="56" spans="1:63" s="53" customFormat="1" x14ac:dyDescent="0.3">
      <c r="A56" s="22"/>
      <c r="B56" s="22"/>
      <c r="C56" s="22"/>
      <c r="H56" s="95" t="s">
        <v>110</v>
      </c>
      <c r="I56" s="5"/>
      <c r="BE56" s="96">
        <v>1</v>
      </c>
      <c r="BF56" s="85">
        <f>42000</f>
        <v>42000</v>
      </c>
      <c r="BG56" s="97">
        <f t="shared" ref="BG56:BG58" si="6">BF56/1.21</f>
        <v>34710.74380165289</v>
      </c>
      <c r="BI56" s="96">
        <v>1</v>
      </c>
      <c r="BJ56" s="85">
        <f>15*25*15*12*3</f>
        <v>202500</v>
      </c>
      <c r="BK56" s="98">
        <f t="shared" si="5"/>
        <v>167355.37190082646</v>
      </c>
    </row>
    <row r="57" spans="1:63" s="53" customFormat="1" x14ac:dyDescent="0.3">
      <c r="A57" s="22"/>
      <c r="B57" s="22"/>
      <c r="C57" s="22"/>
      <c r="H57" s="71" t="s">
        <v>111</v>
      </c>
      <c r="I57" s="10"/>
      <c r="BE57" s="86">
        <v>1</v>
      </c>
      <c r="BF57" s="87">
        <f>605*12*3</f>
        <v>21780</v>
      </c>
      <c r="BG57" s="98">
        <f t="shared" si="6"/>
        <v>18000</v>
      </c>
      <c r="BI57" s="86">
        <v>15</v>
      </c>
      <c r="BJ57" s="87">
        <f>3*1890</f>
        <v>5670</v>
      </c>
      <c r="BK57" s="98">
        <f t="shared" si="5"/>
        <v>4685.9504132231405</v>
      </c>
    </row>
    <row r="58" spans="1:63" s="53" customFormat="1" x14ac:dyDescent="0.3">
      <c r="A58" s="22"/>
      <c r="B58" s="22"/>
      <c r="C58" s="22"/>
      <c r="H58" s="71" t="s">
        <v>61</v>
      </c>
      <c r="I58" s="6"/>
      <c r="BE58" s="86">
        <v>19</v>
      </c>
      <c r="BF58" s="87">
        <v>7600</v>
      </c>
      <c r="BG58" s="97">
        <f t="shared" si="6"/>
        <v>6280.9917355371899</v>
      </c>
      <c r="BI58" s="86">
        <v>3</v>
      </c>
      <c r="BJ58" s="87">
        <v>209827</v>
      </c>
      <c r="BK58" s="98">
        <f t="shared" si="5"/>
        <v>173410.74380165289</v>
      </c>
    </row>
    <row r="59" spans="1:63" s="53" customFormat="1" ht="15" customHeight="1" thickBot="1" x14ac:dyDescent="0.35">
      <c r="A59" s="22"/>
      <c r="B59" s="22"/>
      <c r="C59" s="22"/>
      <c r="H59" s="88"/>
      <c r="I59" s="88"/>
      <c r="BE59" s="88">
        <v>1</v>
      </c>
      <c r="BF59" s="99">
        <v>20000</v>
      </c>
      <c r="BG59" s="97">
        <f t="shared" ref="BG59" si="7">BF59/1.21</f>
        <v>16528.92561983471</v>
      </c>
      <c r="BI59" s="86">
        <v>2</v>
      </c>
      <c r="BJ59" s="87">
        <v>170000</v>
      </c>
      <c r="BK59" s="98">
        <f t="shared" si="5"/>
        <v>140495.86776859505</v>
      </c>
    </row>
    <row r="60" spans="1:63" s="53" customFormat="1" ht="15" customHeight="1" thickBot="1" x14ac:dyDescent="0.35">
      <c r="A60" s="22"/>
      <c r="B60" s="22"/>
      <c r="C60" s="22"/>
      <c r="BC60" s="100" t="s">
        <v>11</v>
      </c>
      <c r="BD60" s="101" t="s">
        <v>12</v>
      </c>
      <c r="BE60" s="101" t="s">
        <v>13</v>
      </c>
      <c r="BF60" s="102" t="s">
        <v>11</v>
      </c>
      <c r="BG60" s="103" t="s">
        <v>12</v>
      </c>
      <c r="BH60" s="103" t="s">
        <v>13</v>
      </c>
      <c r="BI60" s="86">
        <v>1</v>
      </c>
      <c r="BJ60" s="87">
        <v>3000</v>
      </c>
      <c r="BK60" s="98">
        <f t="shared" si="5"/>
        <v>2479.3388429752067</v>
      </c>
    </row>
    <row r="61" spans="1:63" s="53" customFormat="1" x14ac:dyDescent="0.3">
      <c r="A61" s="22"/>
      <c r="B61" s="22"/>
      <c r="C61" s="22"/>
      <c r="BC61" s="86">
        <v>1</v>
      </c>
      <c r="BD61" s="87">
        <v>45000</v>
      </c>
      <c r="BE61" s="98">
        <f>BD61/1.21</f>
        <v>37190.082644628099</v>
      </c>
      <c r="BF61" s="96">
        <v>1</v>
      </c>
      <c r="BG61" s="85">
        <v>50000</v>
      </c>
      <c r="BH61" s="98">
        <f t="shared" ref="BH61:BH66" si="8">BG61/1.21</f>
        <v>41322.314049586777</v>
      </c>
      <c r="BI61" s="86"/>
      <c r="BJ61" s="87"/>
      <c r="BK61" s="98"/>
    </row>
    <row r="62" spans="1:63" s="53" customFormat="1" x14ac:dyDescent="0.3">
      <c r="BF62" s="86">
        <v>1</v>
      </c>
      <c r="BG62" s="87">
        <v>25000</v>
      </c>
      <c r="BH62" s="98">
        <f t="shared" si="8"/>
        <v>20661.157024793389</v>
      </c>
    </row>
    <row r="63" spans="1:63" s="53" customFormat="1" ht="15" thickBot="1" x14ac:dyDescent="0.35">
      <c r="A63" s="22"/>
      <c r="B63" s="22"/>
      <c r="C63" s="22"/>
      <c r="BF63" s="86">
        <v>1</v>
      </c>
      <c r="BG63" s="87">
        <v>30000</v>
      </c>
      <c r="BH63" s="98">
        <f t="shared" si="8"/>
        <v>24793.388429752067</v>
      </c>
    </row>
    <row r="64" spans="1:63" s="53" customFormat="1" ht="15" customHeight="1" thickBot="1" x14ac:dyDescent="0.35">
      <c r="A64" s="22"/>
      <c r="B64" s="22"/>
      <c r="C64" s="22"/>
      <c r="H64" s="104" t="s">
        <v>15</v>
      </c>
      <c r="I64" s="105" t="s">
        <v>17</v>
      </c>
      <c r="BF64" s="86">
        <v>1</v>
      </c>
      <c r="BG64" s="87">
        <v>30000</v>
      </c>
      <c r="BH64" s="98">
        <f t="shared" si="8"/>
        <v>24793.388429752067</v>
      </c>
    </row>
    <row r="65" spans="1:60" s="53" customFormat="1" x14ac:dyDescent="0.3">
      <c r="A65" s="22"/>
      <c r="B65" s="22"/>
      <c r="C65" s="22"/>
      <c r="H65" s="86"/>
      <c r="I65" s="6" t="s">
        <v>67</v>
      </c>
      <c r="BF65" s="106">
        <v>1</v>
      </c>
      <c r="BG65" s="107">
        <v>15000</v>
      </c>
      <c r="BH65" s="108">
        <f t="shared" si="8"/>
        <v>12396.694214876034</v>
      </c>
    </row>
    <row r="66" spans="1:60" s="53" customFormat="1" ht="15" thickBot="1" x14ac:dyDescent="0.35">
      <c r="A66" s="22"/>
      <c r="B66" s="22"/>
      <c r="C66" s="22"/>
      <c r="H66" s="86"/>
      <c r="I66" s="6"/>
      <c r="BF66" s="88">
        <v>1</v>
      </c>
      <c r="BG66" s="99">
        <v>30000</v>
      </c>
      <c r="BH66" s="109">
        <f t="shared" si="8"/>
        <v>24793.388429752067</v>
      </c>
    </row>
    <row r="67" spans="1:60" s="53" customFormat="1" x14ac:dyDescent="0.3">
      <c r="A67" s="22"/>
      <c r="B67" s="22"/>
      <c r="C67" s="22"/>
      <c r="H67" s="86"/>
      <c r="I67" s="10"/>
    </row>
    <row r="68" spans="1:60" s="53" customFormat="1" x14ac:dyDescent="0.3">
      <c r="A68" s="22"/>
      <c r="B68" s="22"/>
      <c r="C68" s="22"/>
      <c r="H68" s="86"/>
      <c r="I68" s="6"/>
    </row>
    <row r="69" spans="1:60" s="53" customFormat="1" ht="15" customHeight="1" thickBot="1" x14ac:dyDescent="0.35">
      <c r="H69" s="88"/>
      <c r="I69" s="88"/>
    </row>
    <row r="70" spans="1:60" s="53" customFormat="1" x14ac:dyDescent="0.3"/>
    <row r="71" spans="1:60" s="53" customFormat="1" x14ac:dyDescent="0.3"/>
    <row r="72" spans="1:60" s="53" customFormat="1" x14ac:dyDescent="0.3"/>
    <row r="73" spans="1:60" s="53" customFormat="1" ht="15" thickBot="1" x14ac:dyDescent="0.35"/>
    <row r="74" spans="1:60" s="53" customFormat="1" ht="15" customHeight="1" thickBot="1" x14ac:dyDescent="0.35">
      <c r="A74"/>
      <c r="B74"/>
      <c r="C74"/>
      <c r="H74" s="110" t="s">
        <v>15</v>
      </c>
      <c r="I74" s="111" t="s">
        <v>17</v>
      </c>
    </row>
    <row r="75" spans="1:60" s="53" customFormat="1" x14ac:dyDescent="0.3">
      <c r="A75"/>
      <c r="B75"/>
      <c r="C75"/>
      <c r="H75" s="96"/>
      <c r="I75" s="5"/>
    </row>
    <row r="76" spans="1:60" s="53" customFormat="1" x14ac:dyDescent="0.3">
      <c r="A76"/>
      <c r="B76"/>
      <c r="C76"/>
      <c r="H76" s="86"/>
      <c r="I76" s="6"/>
    </row>
    <row r="77" spans="1:60" s="53" customFormat="1" x14ac:dyDescent="0.3">
      <c r="A77"/>
      <c r="B77"/>
      <c r="C77"/>
      <c r="H77" s="86"/>
      <c r="I77" s="10"/>
    </row>
    <row r="78" spans="1:60" s="53" customFormat="1" x14ac:dyDescent="0.3">
      <c r="A78"/>
      <c r="B78"/>
      <c r="C78"/>
      <c r="H78" s="86"/>
      <c r="I78" s="6"/>
    </row>
    <row r="79" spans="1:60" s="53" customFormat="1" x14ac:dyDescent="0.3">
      <c r="A79"/>
      <c r="B79"/>
      <c r="C79"/>
      <c r="H79" s="106"/>
      <c r="I79" s="14"/>
    </row>
    <row r="80" spans="1:60" s="53" customFormat="1" ht="15" thickBot="1" x14ac:dyDescent="0.35">
      <c r="A80"/>
      <c r="B80"/>
      <c r="C80"/>
      <c r="H80" s="88"/>
      <c r="I80" s="88"/>
    </row>
    <row r="81" spans="1:9" s="53" customFormat="1" x14ac:dyDescent="0.3">
      <c r="A81"/>
      <c r="B81"/>
      <c r="C81"/>
    </row>
    <row r="82" spans="1:9" s="53" customFormat="1" x14ac:dyDescent="0.3">
      <c r="A82"/>
      <c r="B82"/>
      <c r="C82"/>
    </row>
    <row r="83" spans="1:9" s="53" customFormat="1" x14ac:dyDescent="0.3">
      <c r="A83"/>
      <c r="B83"/>
      <c r="C83"/>
    </row>
    <row r="84" spans="1:9" s="53" customFormat="1" x14ac:dyDescent="0.3">
      <c r="A84"/>
      <c r="B84"/>
      <c r="C84"/>
    </row>
    <row r="85" spans="1:9" ht="15" thickBot="1" x14ac:dyDescent="0.35"/>
    <row r="86" spans="1:9" ht="15" thickBot="1" x14ac:dyDescent="0.35">
      <c r="H86" s="11" t="s">
        <v>15</v>
      </c>
      <c r="I86" s="12" t="s">
        <v>17</v>
      </c>
    </row>
    <row r="87" spans="1:9" ht="15" thickBot="1" x14ac:dyDescent="0.35">
      <c r="H87" s="15" t="s">
        <v>115</v>
      </c>
      <c r="I87" s="5"/>
    </row>
    <row r="88" spans="1:9" x14ac:dyDescent="0.3">
      <c r="H88" s="15" t="s">
        <v>72</v>
      </c>
      <c r="I88" s="5" t="s">
        <v>114</v>
      </c>
    </row>
    <row r="89" spans="1:9" x14ac:dyDescent="0.3">
      <c r="H89" s="13" t="s">
        <v>105</v>
      </c>
      <c r="I89" s="10"/>
    </row>
    <row r="90" spans="1:9" x14ac:dyDescent="0.3">
      <c r="H90" s="13" t="s">
        <v>107</v>
      </c>
      <c r="I90" s="6"/>
    </row>
    <row r="91" spans="1:9" x14ac:dyDescent="0.3">
      <c r="H91" s="13"/>
      <c r="I91" s="14"/>
    </row>
    <row r="92" spans="1:9" x14ac:dyDescent="0.3">
      <c r="H92" s="13"/>
      <c r="I92" s="14"/>
    </row>
    <row r="93" spans="1:9" ht="15" thickBot="1" x14ac:dyDescent="0.35">
      <c r="H93" s="3"/>
      <c r="I93" s="4"/>
    </row>
  </sheetData>
  <mergeCells count="3">
    <mergeCell ref="A3:D7"/>
    <mergeCell ref="A1:D1"/>
    <mergeCell ref="A2:D2"/>
  </mergeCells>
  <hyperlinks>
    <hyperlink ref="K26" r:id="rId1" xr:uid="{00000000-0004-0000-0000-000000000000}"/>
    <hyperlink ref="K29" r:id="rId2" xr:uid="{00000000-0004-0000-0000-000001000000}"/>
    <hyperlink ref="K30" r:id="rId3" xr:uid="{00000000-0004-0000-0000-000002000000}"/>
    <hyperlink ref="K31" r:id="rId4" display="https://www.alza.cz/xiaomi-redmi-note-9-lte-64gb-modra-d5838615.htm?kampan=adw3_mobilni-telefony_pla_all_mobilni-telefony-test-css-shoptail_xiaomi_c_9062905__XI209b2&amp;gclid=CjwKCAjwy42FBhB2EiwAJY0yQhyuOuQnYEFlzJSR_Z2AIPmC5cLaAfmL5OfMXZx-UJX-B_gy-pXETBoCfx0QAvD_BwE" xr:uid="{00000000-0004-0000-0000-000003000000}"/>
    <hyperlink ref="K34" r:id="rId5" xr:uid="{00000000-0004-0000-0000-00000C000000}"/>
    <hyperlink ref="K38" r:id="rId6" xr:uid="{00000000-0004-0000-0000-00000D000000}"/>
    <hyperlink ref="K39" r:id="rId7" xr:uid="{00000000-0004-0000-0000-00000E000000}"/>
    <hyperlink ref="K40" r:id="rId8" xr:uid="{00000000-0004-0000-0000-00000F000000}"/>
    <hyperlink ref="K42" r:id="rId9" display="https://www.alza.cz/network-kit-sitovy-tester-krimpovaci-kleste-8p-6p-rj45-konektory-d111336.htm?kampan=adw4_prislusenstvi-pro-mt_pla_all_obecna-css_naradi-a-pristroje_c_9062905___MN402_456135983217_~106264923093~&amp;gclid=CjwKCAjwy42FBhB2EiwAJY0yQtUHMx2yHWdM6V0OWq2S2cJQXC3CX93XXh281VBi5Aho0w2-jdBuAhoCnWIQAvD_BwE" xr:uid="{00000000-0004-0000-0000-000010000000}"/>
    <hyperlink ref="K33" r:id="rId10" xr:uid="{00000000-0004-0000-0000-000012000000}"/>
    <hyperlink ref="K43" r:id="rId11" xr:uid="{00000000-0004-0000-0000-000011000000}"/>
    <hyperlink ref="H58" r:id="rId12" location="0" display="https://www.dropbox.com/business/buy#0" xr:uid="{00000000-0004-0000-0000-00000B000000}"/>
    <hyperlink ref="H57" r:id="rId13" display="https://www.alza.cz/27-dell-s2721d-d6158326.htm" xr:uid="{00000000-0004-0000-0000-00000A000000}"/>
    <hyperlink ref="H56" r:id="rId14" xr:uid="{00000000-0004-0000-0000-000009000000}"/>
    <hyperlink ref="H90" r:id="rId15" location="0" xr:uid="{00000000-0004-0000-0000-000008000000}"/>
    <hyperlink ref="H89" r:id="rId16" xr:uid="{00000000-0004-0000-0000-000007000000}"/>
    <hyperlink ref="H87" r:id="rId17" xr:uid="{00000000-0004-0000-0000-000006000000}"/>
    <hyperlink ref="H88" r:id="rId18" location="0" xr:uid="{00000000-0004-0000-0000-000005000000}"/>
    <hyperlink ref="H55" r:id="rId19" xr:uid="{00000000-0004-0000-0000-000004000000}"/>
  </hyperlinks>
  <pageMargins left="0.7" right="0.7" top="0.78740157499999996" bottom="0.78740157499999996" header="0.3" footer="0.3"/>
  <pageSetup paperSize="9" scale="71"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4"/>
  <sheetViews>
    <sheetView topLeftCell="A10" zoomScale="85" zoomScaleNormal="85" workbookViewId="0">
      <selection activeCell="AJ34" sqref="AJ34"/>
    </sheetView>
  </sheetViews>
  <sheetFormatPr defaultRowHeight="14.4" x14ac:dyDescent="0.3"/>
  <cols>
    <col min="1" max="1" width="3.109375" bestFit="1" customWidth="1"/>
    <col min="2" max="2" width="55.44140625" customWidth="1"/>
    <col min="3" max="3" width="20.109375" customWidth="1"/>
    <col min="4" max="4" width="10.88671875" customWidth="1"/>
    <col min="5" max="5" width="18.44140625" customWidth="1"/>
    <col min="6" max="6" width="29.6640625" hidden="1" customWidth="1"/>
    <col min="7" max="7" width="15.33203125" hidden="1" customWidth="1"/>
    <col min="8" max="8" width="18.33203125" hidden="1" customWidth="1"/>
    <col min="9" max="9" width="30.6640625" hidden="1" customWidth="1"/>
    <col min="10" max="10" width="36.88671875" hidden="1" customWidth="1"/>
    <col min="11" max="31" width="0" hidden="1" customWidth="1"/>
  </cols>
  <sheetData>
    <row r="1" spans="1:11" ht="18" x14ac:dyDescent="0.35">
      <c r="A1" s="165" t="s">
        <v>25</v>
      </c>
      <c r="B1" s="165"/>
      <c r="C1" s="165"/>
      <c r="D1" s="165"/>
    </row>
    <row r="2" spans="1:11" ht="15.6" x14ac:dyDescent="0.3">
      <c r="A2" s="166"/>
      <c r="B2" s="166"/>
      <c r="C2" s="166"/>
      <c r="D2" s="166"/>
      <c r="H2" s="2"/>
      <c r="I2" s="2"/>
      <c r="J2" s="2"/>
      <c r="K2" s="2"/>
    </row>
    <row r="3" spans="1:11" s="53" customFormat="1" ht="15" customHeight="1" x14ac:dyDescent="0.3">
      <c r="A3" s="164" t="s">
        <v>150</v>
      </c>
      <c r="B3" s="164"/>
      <c r="C3" s="164"/>
      <c r="D3" s="164"/>
      <c r="H3" s="52"/>
      <c r="I3" s="52"/>
      <c r="J3" s="52"/>
      <c r="K3" s="52"/>
    </row>
    <row r="4" spans="1:11" s="53" customFormat="1" x14ac:dyDescent="0.3">
      <c r="A4" s="164"/>
      <c r="B4" s="164"/>
      <c r="C4" s="164"/>
      <c r="D4" s="164"/>
      <c r="H4" s="52"/>
      <c r="I4" s="52"/>
      <c r="J4" s="52"/>
      <c r="K4" s="52"/>
    </row>
    <row r="5" spans="1:11" s="53" customFormat="1" x14ac:dyDescent="0.3">
      <c r="A5" s="164"/>
      <c r="B5" s="164"/>
      <c r="C5" s="164"/>
      <c r="D5" s="164"/>
      <c r="H5" s="52"/>
      <c r="I5" s="52"/>
      <c r="J5" s="52"/>
      <c r="K5" s="52"/>
    </row>
    <row r="6" spans="1:11" s="53" customFormat="1" x14ac:dyDescent="0.3">
      <c r="A6" s="164"/>
      <c r="B6" s="164"/>
      <c r="C6" s="164"/>
      <c r="D6" s="164"/>
      <c r="H6" s="52"/>
      <c r="I6" s="52"/>
      <c r="J6" s="52"/>
      <c r="K6" s="52"/>
    </row>
    <row r="7" spans="1:11" s="53" customFormat="1" ht="27" customHeight="1" x14ac:dyDescent="0.3">
      <c r="A7" s="164"/>
      <c r="B7" s="164"/>
      <c r="C7" s="164"/>
      <c r="D7" s="164"/>
      <c r="H7" s="52"/>
      <c r="I7" s="52"/>
      <c r="J7" s="52"/>
      <c r="K7" s="52"/>
    </row>
    <row r="8" spans="1:11" s="53" customFormat="1" ht="15" thickBot="1" x14ac:dyDescent="0.35">
      <c r="B8" s="22"/>
      <c r="C8" s="52"/>
      <c r="D8" s="52"/>
      <c r="H8" s="52"/>
      <c r="I8" s="52"/>
      <c r="J8" s="52"/>
      <c r="K8" s="52"/>
    </row>
    <row r="9" spans="1:11" s="53" customFormat="1" x14ac:dyDescent="0.3">
      <c r="A9" s="55"/>
      <c r="B9" s="56" t="s">
        <v>1</v>
      </c>
      <c r="C9" s="57" t="s">
        <v>148</v>
      </c>
      <c r="D9" s="57" t="s">
        <v>4</v>
      </c>
    </row>
    <row r="10" spans="1:11" s="53" customFormat="1" x14ac:dyDescent="0.3">
      <c r="A10" s="26">
        <v>1</v>
      </c>
      <c r="B10" s="46" t="s">
        <v>0</v>
      </c>
      <c r="C10" s="112">
        <f>SUM(C17:C41)</f>
        <v>2420695.867768595</v>
      </c>
      <c r="D10" s="126">
        <f>C10/($C$13/100)/100</f>
        <v>0.65490064606531573</v>
      </c>
    </row>
    <row r="11" spans="1:11" s="53" customFormat="1" x14ac:dyDescent="0.3">
      <c r="A11" s="26">
        <v>2</v>
      </c>
      <c r="B11" s="47" t="s">
        <v>2</v>
      </c>
      <c r="C11" s="113">
        <f>SUM(C44:C50)</f>
        <v>1021409.9173553719</v>
      </c>
      <c r="D11" s="126">
        <f>C11/($C$13/100)/100</f>
        <v>0.27633459604744492</v>
      </c>
      <c r="E11" s="22"/>
      <c r="F11" s="22"/>
      <c r="G11" s="22"/>
      <c r="H11" s="22"/>
      <c r="I11" s="22"/>
    </row>
    <row r="12" spans="1:11" s="53" customFormat="1" x14ac:dyDescent="0.3">
      <c r="A12" s="26">
        <v>5</v>
      </c>
      <c r="B12" s="20" t="s">
        <v>3</v>
      </c>
      <c r="C12" s="114">
        <f>SUM(C54:C58)</f>
        <v>254173.76859504133</v>
      </c>
      <c r="D12" s="126">
        <f>C12/($C$13/100)/100</f>
        <v>6.8764757887239528E-2</v>
      </c>
      <c r="E12" s="22"/>
      <c r="F12" s="22"/>
      <c r="G12" s="26"/>
      <c r="H12" s="169" t="s">
        <v>5</v>
      </c>
      <c r="I12" s="26" t="s">
        <v>9</v>
      </c>
    </row>
    <row r="13" spans="1:11" s="53" customFormat="1" x14ac:dyDescent="0.3">
      <c r="A13" s="22"/>
      <c r="B13" s="27" t="s">
        <v>10</v>
      </c>
      <c r="C13" s="115">
        <f>SUM(C10:C12)</f>
        <v>3696279.5537190079</v>
      </c>
      <c r="D13" s="126">
        <f>C13/($C$13/100)/100</f>
        <v>1.0000000000000002</v>
      </c>
      <c r="E13" s="22"/>
      <c r="F13" s="22"/>
      <c r="G13" s="26"/>
      <c r="H13" s="169"/>
      <c r="I13" s="26" t="s">
        <v>7</v>
      </c>
    </row>
    <row r="14" spans="1:11" s="53" customFormat="1" x14ac:dyDescent="0.3">
      <c r="A14" s="22"/>
      <c r="B14" s="27" t="s">
        <v>141</v>
      </c>
      <c r="C14" s="115">
        <f>C13*0.35</f>
        <v>1293697.8438016528</v>
      </c>
      <c r="D14" s="22"/>
      <c r="E14" s="22"/>
      <c r="F14" s="22"/>
      <c r="G14" s="26" t="s">
        <v>8</v>
      </c>
      <c r="H14" s="169"/>
      <c r="I14" s="26" t="s">
        <v>6</v>
      </c>
    </row>
    <row r="15" spans="1:11" s="53" customFormat="1" x14ac:dyDescent="0.3">
      <c r="A15" s="22"/>
      <c r="B15" s="22"/>
      <c r="C15" s="22"/>
      <c r="D15" s="22"/>
      <c r="E15" s="22"/>
      <c r="F15" s="22"/>
      <c r="G15" s="26" t="s">
        <v>8</v>
      </c>
      <c r="H15" s="26"/>
      <c r="I15" s="26" t="s">
        <v>9</v>
      </c>
    </row>
    <row r="16" spans="1:11" s="53" customFormat="1" x14ac:dyDescent="0.3">
      <c r="A16" s="124"/>
      <c r="B16" s="124" t="s">
        <v>0</v>
      </c>
      <c r="C16" s="125" t="s">
        <v>148</v>
      </c>
      <c r="D16" s="22"/>
      <c r="E16" s="22"/>
      <c r="F16" s="22"/>
      <c r="G16" s="26"/>
      <c r="H16" s="26"/>
      <c r="I16" s="26" t="s">
        <v>9</v>
      </c>
    </row>
    <row r="17" spans="1:12" s="53" customFormat="1" x14ac:dyDescent="0.3">
      <c r="A17" s="64">
        <v>1</v>
      </c>
      <c r="B17" s="61" t="s">
        <v>16</v>
      </c>
      <c r="C17" s="116">
        <f t="shared" ref="C17:C39" si="0">J26*L26</f>
        <v>40975.206611570247</v>
      </c>
      <c r="D17" s="22"/>
      <c r="E17" s="22"/>
      <c r="F17" s="22"/>
      <c r="G17" s="167" t="s">
        <v>135</v>
      </c>
      <c r="H17" s="168"/>
      <c r="I17" s="26" t="s">
        <v>9</v>
      </c>
    </row>
    <row r="18" spans="1:12" s="53" customFormat="1" x14ac:dyDescent="0.3">
      <c r="A18" s="64">
        <v>2</v>
      </c>
      <c r="B18" s="61" t="s">
        <v>57</v>
      </c>
      <c r="C18" s="116">
        <f t="shared" si="0"/>
        <v>69793.388429752071</v>
      </c>
      <c r="D18" s="22"/>
      <c r="E18" s="22"/>
      <c r="F18" s="22"/>
      <c r="G18" s="22"/>
      <c r="H18" s="22"/>
      <c r="I18" s="27" t="s">
        <v>9</v>
      </c>
    </row>
    <row r="19" spans="1:12" s="53" customFormat="1" x14ac:dyDescent="0.3">
      <c r="A19" s="64">
        <v>3</v>
      </c>
      <c r="B19" s="64" t="s">
        <v>30</v>
      </c>
      <c r="C19" s="116">
        <f t="shared" si="0"/>
        <v>9752.0661157024788</v>
      </c>
      <c r="D19" s="22"/>
      <c r="E19" s="22"/>
      <c r="F19" s="22"/>
      <c r="G19" s="22"/>
      <c r="H19" s="22"/>
      <c r="I19" s="27" t="s">
        <v>140</v>
      </c>
    </row>
    <row r="20" spans="1:12" s="53" customFormat="1" x14ac:dyDescent="0.3">
      <c r="A20" s="64">
        <v>4</v>
      </c>
      <c r="B20" s="64" t="s">
        <v>31</v>
      </c>
      <c r="C20" s="116">
        <f t="shared" si="0"/>
        <v>1322.3140495867769</v>
      </c>
      <c r="D20" s="22"/>
      <c r="E20" s="22"/>
      <c r="F20" s="22"/>
      <c r="G20" s="22"/>
      <c r="H20" s="22"/>
      <c r="I20" s="22"/>
    </row>
    <row r="21" spans="1:12" s="53" customFormat="1" x14ac:dyDescent="0.3">
      <c r="A21" s="64">
        <v>5</v>
      </c>
      <c r="B21" s="64" t="s">
        <v>32</v>
      </c>
      <c r="C21" s="116">
        <f t="shared" si="0"/>
        <v>2892.5619834710742</v>
      </c>
      <c r="D21" s="22"/>
      <c r="E21" s="22"/>
      <c r="F21" s="22"/>
      <c r="G21" s="22"/>
      <c r="H21" s="22"/>
      <c r="I21" s="22"/>
    </row>
    <row r="22" spans="1:12" s="53" customFormat="1" x14ac:dyDescent="0.3">
      <c r="A22" s="64">
        <v>6</v>
      </c>
      <c r="B22" s="64" t="s">
        <v>137</v>
      </c>
      <c r="C22" s="116">
        <f t="shared" si="0"/>
        <v>61983.471074380162</v>
      </c>
      <c r="D22" s="22"/>
      <c r="E22" s="22"/>
      <c r="F22" s="22"/>
      <c r="G22" s="22"/>
      <c r="H22" s="22"/>
      <c r="I22" s="22"/>
    </row>
    <row r="23" spans="1:12" s="53" customFormat="1" x14ac:dyDescent="0.3">
      <c r="A23" s="64">
        <v>7</v>
      </c>
      <c r="B23" s="64" t="s">
        <v>132</v>
      </c>
      <c r="C23" s="116">
        <f t="shared" si="0"/>
        <v>14834.710743801654</v>
      </c>
      <c r="D23" s="22"/>
      <c r="E23" s="22"/>
      <c r="F23" s="22"/>
      <c r="G23" s="22"/>
      <c r="H23" s="22"/>
      <c r="I23" s="22"/>
    </row>
    <row r="24" spans="1:12" s="53" customFormat="1" ht="15" thickBot="1" x14ac:dyDescent="0.35">
      <c r="A24" s="64">
        <v>8</v>
      </c>
      <c r="B24" s="64" t="s">
        <v>34</v>
      </c>
      <c r="C24" s="116">
        <f t="shared" si="0"/>
        <v>13219.008264462811</v>
      </c>
      <c r="D24" s="22"/>
      <c r="E24" s="22"/>
      <c r="F24" s="22"/>
      <c r="G24" s="22"/>
      <c r="H24" s="22"/>
      <c r="I24" s="22"/>
    </row>
    <row r="25" spans="1:12" s="53" customFormat="1" ht="15" customHeight="1" thickBot="1" x14ac:dyDescent="0.35">
      <c r="A25" s="64">
        <v>9</v>
      </c>
      <c r="B25" s="64" t="s">
        <v>38</v>
      </c>
      <c r="C25" s="116">
        <f t="shared" si="0"/>
        <v>45930.578512396693</v>
      </c>
      <c r="D25" s="22"/>
      <c r="H25" s="128" t="s">
        <v>15</v>
      </c>
      <c r="I25" s="60" t="s">
        <v>17</v>
      </c>
      <c r="J25" s="59" t="s">
        <v>11</v>
      </c>
      <c r="K25" s="60" t="s">
        <v>12</v>
      </c>
      <c r="L25" s="60" t="s">
        <v>13</v>
      </c>
    </row>
    <row r="26" spans="1:12" s="53" customFormat="1" x14ac:dyDescent="0.3">
      <c r="A26" s="64">
        <v>10</v>
      </c>
      <c r="B26" s="64" t="s">
        <v>53</v>
      </c>
      <c r="C26" s="116">
        <f t="shared" si="0"/>
        <v>53664.462809917357</v>
      </c>
      <c r="D26" s="22"/>
      <c r="H26" s="30" t="s">
        <v>27</v>
      </c>
      <c r="I26" s="28"/>
      <c r="J26" s="129">
        <v>2</v>
      </c>
      <c r="K26" s="127">
        <v>24790</v>
      </c>
      <c r="L26" s="29">
        <f>K26/1.21</f>
        <v>20487.603305785124</v>
      </c>
    </row>
    <row r="27" spans="1:12" s="53" customFormat="1" x14ac:dyDescent="0.3">
      <c r="A27" s="64">
        <v>11</v>
      </c>
      <c r="B27" s="186" t="s">
        <v>179</v>
      </c>
      <c r="C27" s="116">
        <f t="shared" si="0"/>
        <v>1322314.0495867769</v>
      </c>
      <c r="D27" s="22"/>
      <c r="H27" s="33" t="s">
        <v>29</v>
      </c>
      <c r="I27" s="31"/>
      <c r="J27" s="64">
        <v>5</v>
      </c>
      <c r="K27" s="62">
        <v>16890</v>
      </c>
      <c r="L27" s="32">
        <f t="shared" ref="L27:L51" si="1">K27/1.21</f>
        <v>13958.677685950413</v>
      </c>
    </row>
    <row r="28" spans="1:12" s="53" customFormat="1" x14ac:dyDescent="0.3">
      <c r="A28" s="64">
        <v>12</v>
      </c>
      <c r="B28" s="64" t="s">
        <v>43</v>
      </c>
      <c r="C28" s="116">
        <f t="shared" si="0"/>
        <v>2195.8677685950415</v>
      </c>
      <c r="D28" s="22"/>
      <c r="H28" s="33" t="s">
        <v>36</v>
      </c>
      <c r="I28" s="31"/>
      <c r="J28" s="64">
        <v>2</v>
      </c>
      <c r="K28" s="62">
        <v>5900</v>
      </c>
      <c r="L28" s="32">
        <f t="shared" si="1"/>
        <v>4876.0330578512394</v>
      </c>
    </row>
    <row r="29" spans="1:12" s="53" customFormat="1" x14ac:dyDescent="0.3">
      <c r="A29" s="64">
        <v>13</v>
      </c>
      <c r="B29" s="64" t="s">
        <v>46</v>
      </c>
      <c r="C29" s="116">
        <f t="shared" si="0"/>
        <v>49586.776859504134</v>
      </c>
      <c r="D29" s="22"/>
      <c r="H29" s="31"/>
      <c r="I29" s="31"/>
      <c r="J29" s="64">
        <v>2</v>
      </c>
      <c r="K29" s="62">
        <v>800</v>
      </c>
      <c r="L29" s="32">
        <f t="shared" si="1"/>
        <v>661.15702479338847</v>
      </c>
    </row>
    <row r="30" spans="1:12" s="53" customFormat="1" x14ac:dyDescent="0.3">
      <c r="A30" s="64">
        <v>14</v>
      </c>
      <c r="B30" s="64" t="s">
        <v>45</v>
      </c>
      <c r="C30" s="116">
        <f t="shared" si="0"/>
        <v>8595.0413223140495</v>
      </c>
      <c r="D30" s="22"/>
      <c r="H30" s="31"/>
      <c r="I30" s="31"/>
      <c r="J30" s="64">
        <v>7</v>
      </c>
      <c r="K30" s="62">
        <v>500</v>
      </c>
      <c r="L30" s="32">
        <f t="shared" si="1"/>
        <v>413.22314049586777</v>
      </c>
    </row>
    <row r="31" spans="1:12" s="53" customFormat="1" x14ac:dyDescent="0.3">
      <c r="A31" s="64">
        <v>15</v>
      </c>
      <c r="B31" s="64" t="s">
        <v>99</v>
      </c>
      <c r="C31" s="116">
        <f t="shared" si="0"/>
        <v>24793.388429752067</v>
      </c>
      <c r="D31" s="22"/>
      <c r="H31" s="33" t="s">
        <v>41</v>
      </c>
      <c r="I31" s="31"/>
      <c r="J31" s="64">
        <v>15</v>
      </c>
      <c r="K31" s="62">
        <v>5000</v>
      </c>
      <c r="L31" s="32">
        <f t="shared" si="1"/>
        <v>4132.2314049586776</v>
      </c>
    </row>
    <row r="32" spans="1:12" s="53" customFormat="1" x14ac:dyDescent="0.3">
      <c r="A32" s="64">
        <v>16</v>
      </c>
      <c r="B32" s="64" t="s">
        <v>50</v>
      </c>
      <c r="C32" s="116">
        <f t="shared" si="0"/>
        <v>1652.8925619834711</v>
      </c>
      <c r="D32" s="22"/>
      <c r="H32" s="33" t="s">
        <v>33</v>
      </c>
      <c r="I32" s="31"/>
      <c r="J32" s="64">
        <v>5</v>
      </c>
      <c r="K32" s="62">
        <v>3590</v>
      </c>
      <c r="L32" s="32">
        <f t="shared" si="1"/>
        <v>2966.9421487603308</v>
      </c>
    </row>
    <row r="33" spans="1:12" s="53" customFormat="1" x14ac:dyDescent="0.3">
      <c r="A33" s="64">
        <v>17</v>
      </c>
      <c r="B33" s="130" t="s">
        <v>49</v>
      </c>
      <c r="C33" s="116">
        <f t="shared" si="0"/>
        <v>30991.735537190085</v>
      </c>
      <c r="D33" s="22"/>
      <c r="H33" s="33" t="s">
        <v>35</v>
      </c>
      <c r="I33" s="31"/>
      <c r="J33" s="64">
        <v>5</v>
      </c>
      <c r="K33" s="62">
        <v>3199</v>
      </c>
      <c r="L33" s="32">
        <f t="shared" si="1"/>
        <v>2643.8016528925623</v>
      </c>
    </row>
    <row r="34" spans="1:12" s="53" customFormat="1" x14ac:dyDescent="0.3">
      <c r="A34" s="64">
        <v>18</v>
      </c>
      <c r="B34" s="65" t="s">
        <v>151</v>
      </c>
      <c r="C34" s="116">
        <f t="shared" si="0"/>
        <v>82644.628099173555</v>
      </c>
      <c r="D34" s="22"/>
      <c r="H34" s="33" t="s">
        <v>37</v>
      </c>
      <c r="I34" s="31"/>
      <c r="J34" s="64">
        <v>4</v>
      </c>
      <c r="K34" s="62">
        <v>13894</v>
      </c>
      <c r="L34" s="32">
        <f t="shared" si="1"/>
        <v>11482.644628099173</v>
      </c>
    </row>
    <row r="35" spans="1:12" s="53" customFormat="1" x14ac:dyDescent="0.3">
      <c r="A35" s="64">
        <v>19</v>
      </c>
      <c r="B35" s="64" t="s">
        <v>52</v>
      </c>
      <c r="C35" s="116">
        <f t="shared" si="0"/>
        <v>33057.85123966942</v>
      </c>
      <c r="D35" s="22"/>
      <c r="H35" s="33" t="s">
        <v>39</v>
      </c>
      <c r="I35" s="31"/>
      <c r="J35" s="64">
        <v>2</v>
      </c>
      <c r="K35" s="62">
        <v>32467</v>
      </c>
      <c r="L35" s="32">
        <f t="shared" si="1"/>
        <v>26832.231404958678</v>
      </c>
    </row>
    <row r="36" spans="1:12" s="53" customFormat="1" x14ac:dyDescent="0.3">
      <c r="A36" s="64">
        <v>20</v>
      </c>
      <c r="B36" s="150" t="s">
        <v>54</v>
      </c>
      <c r="C36" s="116">
        <f t="shared" si="0"/>
        <v>123966.94214876034</v>
      </c>
      <c r="D36" s="22"/>
      <c r="H36" s="31"/>
      <c r="I36" s="31"/>
      <c r="J36" s="64">
        <v>2</v>
      </c>
      <c r="K36" s="62">
        <v>800000</v>
      </c>
      <c r="L36" s="32">
        <f t="shared" si="1"/>
        <v>661157.02479338844</v>
      </c>
    </row>
    <row r="37" spans="1:12" s="53" customFormat="1" x14ac:dyDescent="0.3">
      <c r="A37" s="64">
        <v>21</v>
      </c>
      <c r="B37" s="64" t="s">
        <v>56</v>
      </c>
      <c r="C37" s="116">
        <f t="shared" si="0"/>
        <v>16528.92561983471</v>
      </c>
      <c r="D37" s="22"/>
      <c r="H37" s="33" t="s">
        <v>44</v>
      </c>
      <c r="I37" s="31"/>
      <c r="J37" s="64">
        <v>1</v>
      </c>
      <c r="K37" s="62">
        <v>2657</v>
      </c>
      <c r="L37" s="32">
        <f t="shared" si="1"/>
        <v>2195.8677685950415</v>
      </c>
    </row>
    <row r="38" spans="1:12" s="53" customFormat="1" x14ac:dyDescent="0.3">
      <c r="A38" s="64">
        <v>22</v>
      </c>
      <c r="B38" s="64" t="s">
        <v>79</v>
      </c>
      <c r="C38" s="116">
        <f t="shared" si="0"/>
        <v>10743.801652892562</v>
      </c>
      <c r="D38" s="22"/>
      <c r="H38" s="33" t="s">
        <v>47</v>
      </c>
      <c r="I38" s="31"/>
      <c r="J38" s="64">
        <v>1</v>
      </c>
      <c r="K38" s="62">
        <v>60000</v>
      </c>
      <c r="L38" s="32">
        <f t="shared" si="1"/>
        <v>49586.776859504134</v>
      </c>
    </row>
    <row r="39" spans="1:12" s="53" customFormat="1" x14ac:dyDescent="0.3">
      <c r="A39" s="64">
        <v>23</v>
      </c>
      <c r="B39" s="64" t="s">
        <v>98</v>
      </c>
      <c r="C39" s="116">
        <f t="shared" si="0"/>
        <v>66115.702479338841</v>
      </c>
      <c r="D39" s="22"/>
      <c r="H39" s="33" t="s">
        <v>48</v>
      </c>
      <c r="I39" s="31"/>
      <c r="J39" s="64">
        <v>8</v>
      </c>
      <c r="K39" s="62">
        <v>1300</v>
      </c>
      <c r="L39" s="32">
        <f t="shared" si="1"/>
        <v>1074.3801652892562</v>
      </c>
    </row>
    <row r="40" spans="1:12" s="53" customFormat="1" x14ac:dyDescent="0.3">
      <c r="A40" s="64">
        <v>24</v>
      </c>
      <c r="B40" s="64" t="s">
        <v>76</v>
      </c>
      <c r="C40" s="116">
        <f>J50*L50</f>
        <v>2561.9834710743803</v>
      </c>
      <c r="D40" s="22"/>
      <c r="H40" s="33"/>
      <c r="I40" s="31"/>
      <c r="J40" s="64">
        <v>1</v>
      </c>
      <c r="K40" s="62">
        <v>30000</v>
      </c>
      <c r="L40" s="32">
        <f t="shared" si="1"/>
        <v>24793.388429752067</v>
      </c>
    </row>
    <row r="41" spans="1:12" s="53" customFormat="1" x14ac:dyDescent="0.3">
      <c r="A41" s="64">
        <v>25</v>
      </c>
      <c r="B41" s="64" t="s">
        <v>136</v>
      </c>
      <c r="C41" s="116">
        <f>J51*L51</f>
        <v>330578.51239669422</v>
      </c>
      <c r="D41" s="22"/>
      <c r="H41" s="33" t="s">
        <v>51</v>
      </c>
      <c r="I41" s="31"/>
      <c r="J41" s="64">
        <v>1</v>
      </c>
      <c r="K41" s="62">
        <v>2000</v>
      </c>
      <c r="L41" s="32">
        <f t="shared" si="1"/>
        <v>1652.8925619834711</v>
      </c>
    </row>
    <row r="42" spans="1:12" s="53" customFormat="1" x14ac:dyDescent="0.3">
      <c r="A42" s="22"/>
      <c r="B42" s="22"/>
      <c r="C42" s="22"/>
      <c r="D42" s="22"/>
      <c r="H42" s="31"/>
      <c r="I42" s="31"/>
      <c r="J42" s="64">
        <v>5</v>
      </c>
      <c r="K42" s="62">
        <v>7500</v>
      </c>
      <c r="L42" s="32">
        <f t="shared" si="1"/>
        <v>6198.3471074380168</v>
      </c>
    </row>
    <row r="43" spans="1:12" s="53" customFormat="1" x14ac:dyDescent="0.3">
      <c r="A43" s="122"/>
      <c r="B43" s="122" t="s">
        <v>144</v>
      </c>
      <c r="C43" s="123" t="s">
        <v>148</v>
      </c>
      <c r="D43" s="22"/>
      <c r="H43" s="31"/>
      <c r="I43" s="31"/>
      <c r="J43" s="64">
        <v>5</v>
      </c>
      <c r="K43" s="62">
        <v>20000</v>
      </c>
      <c r="L43" s="32">
        <f t="shared" si="1"/>
        <v>16528.92561983471</v>
      </c>
    </row>
    <row r="44" spans="1:12" s="53" customFormat="1" x14ac:dyDescent="0.3">
      <c r="A44" s="27">
        <v>1</v>
      </c>
      <c r="B44" s="121" t="s">
        <v>69</v>
      </c>
      <c r="C44" s="117">
        <f>M60*O60</f>
        <v>40495.867768595046</v>
      </c>
      <c r="D44" s="22"/>
      <c r="H44" s="34"/>
      <c r="I44" s="34"/>
      <c r="J44" s="131">
        <v>1</v>
      </c>
      <c r="K44" s="132">
        <v>40000</v>
      </c>
      <c r="L44" s="35">
        <f t="shared" si="1"/>
        <v>33057.85123966942</v>
      </c>
    </row>
    <row r="45" spans="1:12" s="53" customFormat="1" x14ac:dyDescent="0.3">
      <c r="A45" s="27">
        <v>2</v>
      </c>
      <c r="B45" s="27" t="s">
        <v>59</v>
      </c>
      <c r="C45" s="117">
        <f>M61*O61</f>
        <v>28760.330578512396</v>
      </c>
      <c r="D45" s="22"/>
      <c r="H45" s="36" t="s">
        <v>55</v>
      </c>
      <c r="I45" s="34"/>
      <c r="J45" s="131">
        <v>5</v>
      </c>
      <c r="K45" s="132">
        <v>30000</v>
      </c>
      <c r="L45" s="35">
        <f t="shared" si="1"/>
        <v>24793.388429752067</v>
      </c>
    </row>
    <row r="46" spans="1:12" s="53" customFormat="1" x14ac:dyDescent="0.3">
      <c r="A46" s="27">
        <v>3</v>
      </c>
      <c r="B46" s="27" t="s">
        <v>71</v>
      </c>
      <c r="C46" s="117">
        <f>M62*O62</f>
        <v>16528.92561983471</v>
      </c>
      <c r="D46" s="22"/>
      <c r="H46" s="34"/>
      <c r="I46" s="34"/>
      <c r="J46" s="131">
        <v>1</v>
      </c>
      <c r="K46" s="132">
        <v>20000</v>
      </c>
      <c r="L46" s="35">
        <f t="shared" si="1"/>
        <v>16528.92561983471</v>
      </c>
    </row>
    <row r="47" spans="1:12" s="53" customFormat="1" x14ac:dyDescent="0.3">
      <c r="A47" s="27">
        <v>4</v>
      </c>
      <c r="B47" s="27" t="s">
        <v>70</v>
      </c>
      <c r="C47" s="117">
        <f>M63*O63</f>
        <v>43966.942148760332</v>
      </c>
      <c r="D47" s="22"/>
      <c r="H47" s="36" t="s">
        <v>80</v>
      </c>
      <c r="I47" s="34"/>
      <c r="J47" s="131">
        <v>1</v>
      </c>
      <c r="K47" s="132">
        <v>13000</v>
      </c>
      <c r="L47" s="35">
        <f t="shared" si="1"/>
        <v>10743.801652892562</v>
      </c>
    </row>
    <row r="48" spans="1:12" s="53" customFormat="1" x14ac:dyDescent="0.3">
      <c r="A48" s="27">
        <v>5</v>
      </c>
      <c r="B48" s="27" t="s">
        <v>138</v>
      </c>
      <c r="C48" s="117">
        <f>M64*O64</f>
        <v>129834.71074380165</v>
      </c>
      <c r="D48" s="22"/>
      <c r="H48" s="36" t="s">
        <v>78</v>
      </c>
      <c r="I48" s="34"/>
      <c r="J48" s="131">
        <v>1</v>
      </c>
      <c r="K48" s="132">
        <v>80000</v>
      </c>
      <c r="L48" s="35">
        <f t="shared" si="1"/>
        <v>66115.702479338841</v>
      </c>
    </row>
    <row r="49" spans="1:16" s="53" customFormat="1" x14ac:dyDescent="0.3">
      <c r="A49" s="27">
        <v>6</v>
      </c>
      <c r="B49" s="27" t="s">
        <v>146</v>
      </c>
      <c r="C49" s="117">
        <v>348600</v>
      </c>
      <c r="D49" s="22"/>
      <c r="H49" s="36"/>
      <c r="I49" s="34"/>
      <c r="J49" s="131"/>
      <c r="K49" s="132"/>
      <c r="L49" s="35"/>
    </row>
    <row r="50" spans="1:16" s="53" customFormat="1" x14ac:dyDescent="0.3">
      <c r="A50" s="27">
        <v>7</v>
      </c>
      <c r="B50" s="27" t="s">
        <v>139</v>
      </c>
      <c r="C50" s="117">
        <f t="shared" ref="C50" si="2">M65*O65</f>
        <v>413223.14049586776</v>
      </c>
      <c r="D50" s="22"/>
      <c r="H50" s="36" t="s">
        <v>77</v>
      </c>
      <c r="I50" s="34"/>
      <c r="J50" s="131">
        <v>1</v>
      </c>
      <c r="K50" s="132">
        <v>3100</v>
      </c>
      <c r="L50" s="35">
        <f t="shared" si="1"/>
        <v>2561.9834710743803</v>
      </c>
    </row>
    <row r="51" spans="1:16" s="53" customFormat="1" x14ac:dyDescent="0.3">
      <c r="A51" s="22"/>
      <c r="B51" s="22"/>
      <c r="C51" s="22"/>
      <c r="D51" s="22"/>
      <c r="H51" s="36"/>
      <c r="I51" s="34"/>
      <c r="J51" s="131">
        <v>1</v>
      </c>
      <c r="K51" s="132">
        <v>400000</v>
      </c>
      <c r="L51" s="35">
        <f t="shared" si="1"/>
        <v>330578.51239669422</v>
      </c>
    </row>
    <row r="52" spans="1:16" s="53" customFormat="1" x14ac:dyDescent="0.3">
      <c r="A52" s="22"/>
      <c r="B52" s="22"/>
      <c r="C52" s="22"/>
      <c r="D52" s="22"/>
      <c r="E52" s="22"/>
      <c r="F52" s="22"/>
      <c r="G52" s="22"/>
      <c r="H52" s="22"/>
      <c r="I52" s="22" t="s">
        <v>143</v>
      </c>
      <c r="J52" s="22"/>
      <c r="K52" s="22"/>
      <c r="L52" s="22"/>
      <c r="M52" s="22"/>
      <c r="N52" s="22"/>
      <c r="O52" s="22"/>
      <c r="P52" s="22"/>
    </row>
    <row r="53" spans="1:16" s="53" customFormat="1" x14ac:dyDescent="0.3">
      <c r="A53" s="119"/>
      <c r="B53" s="119" t="s">
        <v>24</v>
      </c>
      <c r="C53" s="120" t="s">
        <v>148</v>
      </c>
      <c r="D53" s="22"/>
    </row>
    <row r="54" spans="1:16" s="53" customFormat="1" x14ac:dyDescent="0.3">
      <c r="A54" s="27">
        <v>1</v>
      </c>
      <c r="B54" s="121" t="s">
        <v>74</v>
      </c>
      <c r="C54" s="117">
        <f>K85*M85</f>
        <v>78099.173553719011</v>
      </c>
      <c r="D54" s="22"/>
      <c r="E54" s="22"/>
      <c r="F54" s="135"/>
      <c r="G54" s="136"/>
      <c r="H54" s="22"/>
      <c r="I54" s="22"/>
    </row>
    <row r="55" spans="1:16" s="53" customFormat="1" ht="15" thickBot="1" x14ac:dyDescent="0.35">
      <c r="A55" s="27">
        <v>2</v>
      </c>
      <c r="B55" s="27" t="s">
        <v>103</v>
      </c>
      <c r="C55" s="117">
        <f>K86*M86</f>
        <v>2479.3388429752067</v>
      </c>
      <c r="D55" s="22"/>
      <c r="E55" s="22"/>
      <c r="F55" s="22"/>
      <c r="G55" s="22"/>
      <c r="H55" s="22"/>
      <c r="I55" s="22"/>
    </row>
    <row r="56" spans="1:16" s="53" customFormat="1" ht="15" customHeight="1" thickBot="1" x14ac:dyDescent="0.35">
      <c r="A56" s="27">
        <v>3</v>
      </c>
      <c r="B56" s="27" t="s">
        <v>104</v>
      </c>
      <c r="C56" s="117">
        <f>K87*M87</f>
        <v>70289.25619834711</v>
      </c>
      <c r="D56" s="22"/>
      <c r="H56" s="133" t="s">
        <v>15</v>
      </c>
      <c r="I56" s="134" t="s">
        <v>17</v>
      </c>
    </row>
    <row r="57" spans="1:16" s="53" customFormat="1" x14ac:dyDescent="0.3">
      <c r="A57" s="27">
        <v>4</v>
      </c>
      <c r="B57" s="121" t="s">
        <v>26</v>
      </c>
      <c r="C57" s="117">
        <v>66116</v>
      </c>
      <c r="D57" s="22"/>
      <c r="H57" s="37" t="s">
        <v>58</v>
      </c>
      <c r="I57" s="28"/>
    </row>
    <row r="58" spans="1:16" s="53" customFormat="1" ht="15" thickBot="1" x14ac:dyDescent="0.35">
      <c r="A58" s="27">
        <v>5</v>
      </c>
      <c r="B58" s="27" t="s">
        <v>64</v>
      </c>
      <c r="C58" s="117">
        <v>37190</v>
      </c>
      <c r="D58" s="22"/>
      <c r="H58" s="33" t="s">
        <v>60</v>
      </c>
      <c r="I58" s="31"/>
    </row>
    <row r="59" spans="1:16" s="53" customFormat="1" ht="42" thickBot="1" x14ac:dyDescent="0.35">
      <c r="A59" s="22"/>
      <c r="B59" s="22"/>
      <c r="C59" s="22"/>
      <c r="D59" s="22"/>
      <c r="H59" s="33" t="s">
        <v>61</v>
      </c>
      <c r="I59" s="41"/>
      <c r="M59" s="72" t="s">
        <v>11</v>
      </c>
      <c r="N59" s="73" t="s">
        <v>12</v>
      </c>
      <c r="O59" s="73" t="s">
        <v>13</v>
      </c>
    </row>
    <row r="60" spans="1:16" s="53" customFormat="1" x14ac:dyDescent="0.3">
      <c r="A60" s="22"/>
      <c r="B60" s="22"/>
      <c r="C60" s="22"/>
      <c r="D60" s="22"/>
      <c r="H60" s="33" t="s">
        <v>61</v>
      </c>
      <c r="I60" s="31"/>
      <c r="M60" s="40">
        <v>7</v>
      </c>
      <c r="N60" s="48">
        <v>7000</v>
      </c>
      <c r="O60" s="24">
        <f>N60/1.21</f>
        <v>5785.1239669421493</v>
      </c>
    </row>
    <row r="61" spans="1:16" s="53" customFormat="1" ht="15" thickBot="1" x14ac:dyDescent="0.35">
      <c r="A61" s="22"/>
      <c r="B61" s="22"/>
      <c r="C61" s="22"/>
      <c r="D61" s="22"/>
      <c r="H61" s="39"/>
      <c r="I61" s="39"/>
      <c r="M61" s="27">
        <v>6</v>
      </c>
      <c r="N61" s="49">
        <v>5800</v>
      </c>
      <c r="O61" s="24">
        <f t="shared" ref="O61:O63" si="3">N61/1.21</f>
        <v>4793.3884297520663</v>
      </c>
    </row>
    <row r="62" spans="1:16" s="53" customFormat="1" x14ac:dyDescent="0.3">
      <c r="A62" s="22"/>
      <c r="B62" s="22"/>
      <c r="C62" s="22"/>
      <c r="D62" s="22"/>
      <c r="H62" s="22"/>
      <c r="I62" s="22"/>
      <c r="M62" s="27">
        <v>1</v>
      </c>
      <c r="N62" s="49">
        <v>20000</v>
      </c>
      <c r="O62" s="24">
        <f t="shared" si="3"/>
        <v>16528.92561983471</v>
      </c>
    </row>
    <row r="63" spans="1:16" s="53" customFormat="1" x14ac:dyDescent="0.3">
      <c r="A63" s="22"/>
      <c r="B63" s="22"/>
      <c r="C63" s="22"/>
      <c r="D63" s="22"/>
      <c r="H63" s="22"/>
      <c r="I63" s="22"/>
      <c r="M63" s="27">
        <v>7</v>
      </c>
      <c r="N63" s="49">
        <v>7600</v>
      </c>
      <c r="O63" s="24">
        <f t="shared" si="3"/>
        <v>6280.9917355371899</v>
      </c>
    </row>
    <row r="64" spans="1:16" s="53" customFormat="1" x14ac:dyDescent="0.3">
      <c r="A64" s="22"/>
      <c r="B64" s="22"/>
      <c r="C64" s="22"/>
      <c r="D64" s="22"/>
      <c r="E64" s="22"/>
      <c r="F64" s="22"/>
      <c r="G64" s="22"/>
      <c r="H64" s="22"/>
      <c r="I64" s="22"/>
      <c r="M64" s="27">
        <v>1</v>
      </c>
      <c r="N64" s="49">
        <f>(2*25600)+57900+(2*12800)+ (4*5600)</f>
        <v>157100</v>
      </c>
      <c r="O64" s="24">
        <f t="shared" ref="O64:O65" si="4">N64/1.21</f>
        <v>129834.71074380165</v>
      </c>
    </row>
    <row r="65" spans="1:16" s="53" customFormat="1" ht="15" thickBot="1" x14ac:dyDescent="0.35">
      <c r="A65" s="22"/>
      <c r="B65" s="22"/>
      <c r="C65" s="22"/>
      <c r="D65" s="22"/>
      <c r="E65" s="22"/>
      <c r="F65" s="22"/>
      <c r="G65" s="22"/>
      <c r="H65" s="22"/>
      <c r="I65" s="22"/>
      <c r="M65" s="27">
        <v>1</v>
      </c>
      <c r="N65" s="49">
        <v>500000</v>
      </c>
      <c r="O65" s="38">
        <f t="shared" si="4"/>
        <v>413223.14049586776</v>
      </c>
    </row>
    <row r="66" spans="1:16" s="53" customFormat="1" ht="130.19999999999999" thickBot="1" x14ac:dyDescent="0.35">
      <c r="A66" s="22"/>
      <c r="B66" s="22"/>
      <c r="C66" s="22"/>
      <c r="D66" s="22"/>
      <c r="G66" s="77" t="s">
        <v>11</v>
      </c>
      <c r="H66" s="78" t="s">
        <v>12</v>
      </c>
      <c r="I66" s="78" t="s">
        <v>13</v>
      </c>
      <c r="K66" s="137" t="s">
        <v>15</v>
      </c>
      <c r="L66" s="138" t="s">
        <v>17</v>
      </c>
      <c r="M66" s="139" t="s">
        <v>65</v>
      </c>
      <c r="N66" s="22"/>
      <c r="O66" s="140" t="s">
        <v>22</v>
      </c>
      <c r="P66" s="141" t="e">
        <f>(SUM(C44:C47))+(SUM(#REF!))</f>
        <v>#REF!</v>
      </c>
    </row>
    <row r="67" spans="1:16" s="53" customFormat="1" x14ac:dyDescent="0.3">
      <c r="A67" s="22"/>
      <c r="B67" s="22"/>
      <c r="C67" s="22"/>
      <c r="D67" s="22"/>
      <c r="G67" s="40">
        <v>1</v>
      </c>
      <c r="H67" s="48">
        <v>80000</v>
      </c>
      <c r="I67" s="38">
        <f>H67/1.21</f>
        <v>66115.702479338841</v>
      </c>
      <c r="K67" s="40"/>
      <c r="L67" s="28" t="s">
        <v>68</v>
      </c>
    </row>
    <row r="68" spans="1:16" s="53" customFormat="1" x14ac:dyDescent="0.3">
      <c r="A68" s="22"/>
      <c r="B68" s="22"/>
      <c r="C68" s="22"/>
      <c r="D68" s="22"/>
      <c r="G68" s="27">
        <v>1</v>
      </c>
      <c r="H68" s="49">
        <v>45000</v>
      </c>
      <c r="I68" s="38">
        <f>H68/1.21</f>
        <v>37190.082644628099</v>
      </c>
      <c r="K68" s="27"/>
      <c r="L68" s="31" t="s">
        <v>67</v>
      </c>
    </row>
    <row r="69" spans="1:16" s="53" customFormat="1" x14ac:dyDescent="0.3">
      <c r="A69" s="22"/>
      <c r="B69" s="22"/>
      <c r="C69" s="22"/>
      <c r="D69" s="22"/>
      <c r="I69" s="38">
        <f>H69/1.21</f>
        <v>0</v>
      </c>
      <c r="J69" s="49">
        <f>G69*I69</f>
        <v>0</v>
      </c>
      <c r="K69" s="27"/>
      <c r="L69" s="41"/>
    </row>
    <row r="70" spans="1:16" s="53" customFormat="1" x14ac:dyDescent="0.3">
      <c r="A70" s="22"/>
      <c r="B70" s="22"/>
      <c r="C70" s="22"/>
      <c r="D70" s="22"/>
      <c r="I70" s="38">
        <f>H70/1.21</f>
        <v>0</v>
      </c>
      <c r="J70" s="49">
        <f>G70*I70</f>
        <v>0</v>
      </c>
      <c r="K70" s="27"/>
      <c r="L70" s="31"/>
    </row>
    <row r="71" spans="1:16" s="53" customFormat="1" ht="15" thickBot="1" x14ac:dyDescent="0.35">
      <c r="A71" s="22"/>
      <c r="B71" s="22"/>
      <c r="C71" s="22"/>
      <c r="D71" s="22"/>
      <c r="I71" s="42">
        <f>H71/1.21</f>
        <v>0</v>
      </c>
      <c r="J71" s="51">
        <f>G71*I71</f>
        <v>0</v>
      </c>
      <c r="K71" s="39"/>
      <c r="L71" s="39"/>
    </row>
    <row r="72" spans="1:16" s="53" customFormat="1" ht="15" thickBot="1" x14ac:dyDescent="0.35">
      <c r="A72" s="22"/>
      <c r="B72" s="22"/>
      <c r="C72" s="22"/>
      <c r="D72" s="22"/>
      <c r="G72" s="22"/>
      <c r="H72" s="22"/>
      <c r="I72" s="22"/>
      <c r="J72" s="22"/>
      <c r="K72" s="22"/>
      <c r="L72" s="22"/>
    </row>
    <row r="73" spans="1:16" s="53" customFormat="1" ht="55.8" thickBot="1" x14ac:dyDescent="0.35">
      <c r="A73" s="22"/>
      <c r="B73" s="22"/>
      <c r="C73" s="22"/>
      <c r="D73" s="22"/>
      <c r="G73" s="22"/>
      <c r="H73" s="22"/>
      <c r="I73" s="142" t="s">
        <v>21</v>
      </c>
      <c r="J73" s="143">
        <f>(SUM(J67:J71))</f>
        <v>0</v>
      </c>
      <c r="K73" s="79" t="s">
        <v>11</v>
      </c>
      <c r="L73" s="80" t="s">
        <v>12</v>
      </c>
      <c r="M73" s="80" t="s">
        <v>13</v>
      </c>
      <c r="O73" s="144" t="s">
        <v>15</v>
      </c>
      <c r="P73" s="145" t="s">
        <v>17</v>
      </c>
    </row>
    <row r="74" spans="1:16" s="53" customFormat="1" ht="193.2" x14ac:dyDescent="0.3">
      <c r="A74" s="22"/>
      <c r="B74" s="22"/>
      <c r="C74" s="22"/>
      <c r="D74" s="22"/>
      <c r="E74" s="22"/>
      <c r="F74" s="22"/>
      <c r="G74" s="22"/>
      <c r="H74" s="22"/>
      <c r="I74" s="22"/>
      <c r="K74" s="40">
        <v>1</v>
      </c>
      <c r="L74" s="48">
        <v>50000</v>
      </c>
      <c r="M74" s="38">
        <f>L74/1.21</f>
        <v>41322.314049586777</v>
      </c>
      <c r="O74" s="40"/>
      <c r="P74" s="43" t="s">
        <v>66</v>
      </c>
    </row>
    <row r="75" spans="1:16" s="53" customFormat="1" x14ac:dyDescent="0.3">
      <c r="A75" s="22"/>
      <c r="B75" s="22"/>
      <c r="C75" s="22"/>
      <c r="D75" s="22"/>
      <c r="E75" s="22"/>
      <c r="F75" s="22"/>
      <c r="G75" s="22"/>
      <c r="H75" s="22"/>
      <c r="I75" s="22"/>
      <c r="K75" s="27">
        <v>1</v>
      </c>
      <c r="L75" s="49">
        <v>25000</v>
      </c>
      <c r="M75" s="38">
        <f>L75/1.21</f>
        <v>20661.157024793389</v>
      </c>
      <c r="O75" s="27"/>
      <c r="P75" s="31"/>
    </row>
    <row r="76" spans="1:16" s="53" customFormat="1" x14ac:dyDescent="0.3">
      <c r="A76" s="22"/>
      <c r="B76" s="22"/>
      <c r="C76" s="22"/>
      <c r="K76" s="27"/>
      <c r="L76" s="49"/>
      <c r="M76" s="38">
        <f>L76/1.21</f>
        <v>0</v>
      </c>
      <c r="N76" s="49">
        <f>K76*M76</f>
        <v>0</v>
      </c>
      <c r="O76" s="27"/>
      <c r="P76" s="41"/>
    </row>
    <row r="77" spans="1:16" s="53" customFormat="1" x14ac:dyDescent="0.3">
      <c r="A77" s="22"/>
      <c r="B77" s="22"/>
      <c r="C77" s="22"/>
      <c r="K77" s="27"/>
      <c r="L77" s="49"/>
      <c r="M77" s="38">
        <f>L77/1.21</f>
        <v>0</v>
      </c>
      <c r="N77" s="49">
        <f>K77*M77</f>
        <v>0</v>
      </c>
      <c r="O77" s="27"/>
      <c r="P77" s="31"/>
    </row>
    <row r="78" spans="1:16" s="53" customFormat="1" ht="15" thickBot="1" x14ac:dyDescent="0.35">
      <c r="A78" s="22"/>
      <c r="B78" s="22"/>
      <c r="C78" s="22"/>
      <c r="K78" s="39"/>
      <c r="L78" s="51"/>
      <c r="M78" s="42">
        <f>L78/1.21</f>
        <v>0</v>
      </c>
      <c r="N78" s="51">
        <f>K78*M78</f>
        <v>0</v>
      </c>
      <c r="O78" s="39"/>
      <c r="P78" s="39"/>
    </row>
    <row r="79" spans="1:16" s="53" customFormat="1" x14ac:dyDescent="0.3">
      <c r="A79" s="22"/>
      <c r="B79" s="22"/>
      <c r="C79" s="22"/>
      <c r="K79" s="22"/>
      <c r="L79" s="22"/>
      <c r="M79" s="22"/>
      <c r="N79" s="22"/>
      <c r="O79" s="22"/>
      <c r="P79" s="22"/>
    </row>
    <row r="80" spans="1:16" s="53" customFormat="1" x14ac:dyDescent="0.3">
      <c r="A80" s="22"/>
      <c r="B80" s="22"/>
      <c r="C80" s="22"/>
      <c r="K80" s="22"/>
      <c r="L80" s="22"/>
      <c r="M80" s="146" t="s">
        <v>23</v>
      </c>
      <c r="N80" s="147">
        <f>(SUM(N74:N78))</f>
        <v>0</v>
      </c>
      <c r="O80" s="22"/>
      <c r="P80" s="22"/>
    </row>
    <row r="81" spans="1:16" s="53" customFormat="1" x14ac:dyDescent="0.3">
      <c r="A81" s="22"/>
      <c r="B81" s="22"/>
      <c r="C81" s="22"/>
      <c r="K81" s="22"/>
      <c r="L81" s="22"/>
      <c r="M81" s="22"/>
      <c r="N81" s="22"/>
      <c r="O81" s="22"/>
      <c r="P81" s="22"/>
    </row>
    <row r="82" spans="1:16" s="53" customFormat="1" x14ac:dyDescent="0.3">
      <c r="A82" s="22"/>
      <c r="B82" s="22"/>
      <c r="C82" s="22"/>
      <c r="K82" s="22"/>
      <c r="L82" s="22"/>
      <c r="M82" s="22"/>
      <c r="N82" s="22"/>
      <c r="O82" s="22"/>
      <c r="P82" s="22"/>
    </row>
    <row r="83" spans="1:16" s="53" customFormat="1" ht="15" thickBot="1" x14ac:dyDescent="0.35">
      <c r="A83" s="22"/>
      <c r="B83" s="22"/>
      <c r="C83" s="22"/>
      <c r="K83" s="22"/>
      <c r="L83" s="22"/>
      <c r="M83" s="22"/>
      <c r="N83" s="22"/>
      <c r="O83" s="22"/>
      <c r="P83" s="22"/>
    </row>
    <row r="84" spans="1:16" s="53" customFormat="1" ht="55.8" thickBot="1" x14ac:dyDescent="0.35">
      <c r="A84" s="22"/>
      <c r="B84" s="22"/>
      <c r="C84" s="22"/>
      <c r="K84" s="93" t="s">
        <v>11</v>
      </c>
      <c r="L84" s="94" t="s">
        <v>12</v>
      </c>
      <c r="M84" s="94" t="s">
        <v>13</v>
      </c>
      <c r="O84" s="148" t="s">
        <v>15</v>
      </c>
      <c r="P84" s="149" t="s">
        <v>17</v>
      </c>
    </row>
    <row r="85" spans="1:16" s="53" customFormat="1" x14ac:dyDescent="0.3">
      <c r="A85" s="22"/>
      <c r="B85" s="22"/>
      <c r="C85" s="22"/>
      <c r="K85" s="40">
        <v>1</v>
      </c>
      <c r="L85" s="48">
        <f>15*25*7*12*3</f>
        <v>94500</v>
      </c>
      <c r="M85" s="38">
        <f>L85/1.21</f>
        <v>78099.173553719011</v>
      </c>
      <c r="O85" s="37" t="s">
        <v>72</v>
      </c>
      <c r="P85" s="28" t="s">
        <v>73</v>
      </c>
    </row>
    <row r="86" spans="1:16" s="53" customFormat="1" x14ac:dyDescent="0.3">
      <c r="A86" s="22"/>
      <c r="B86" s="22"/>
      <c r="C86" s="22"/>
      <c r="K86" s="27">
        <v>1</v>
      </c>
      <c r="L86" s="49">
        <v>3000</v>
      </c>
      <c r="M86" s="38">
        <f>L86/1.21</f>
        <v>2479.3388429752067</v>
      </c>
      <c r="O86" s="27"/>
      <c r="P86" s="31"/>
    </row>
    <row r="87" spans="1:16" s="53" customFormat="1" x14ac:dyDescent="0.3">
      <c r="A87" s="22"/>
      <c r="B87" s="22"/>
      <c r="C87" s="22"/>
      <c r="K87" s="27">
        <v>15</v>
      </c>
      <c r="L87" s="49">
        <f>3*1890</f>
        <v>5670</v>
      </c>
      <c r="M87" s="38">
        <f>L87/1.21</f>
        <v>4685.9504132231405</v>
      </c>
      <c r="O87" s="33" t="s">
        <v>105</v>
      </c>
      <c r="P87" s="41"/>
    </row>
    <row r="88" spans="1:16" s="53" customFormat="1" x14ac:dyDescent="0.3">
      <c r="A88" s="22"/>
      <c r="B88" s="22"/>
      <c r="C88" s="22"/>
      <c r="K88" s="27"/>
      <c r="L88" s="49"/>
      <c r="M88" s="38">
        <f>L88/1.21</f>
        <v>0</v>
      </c>
      <c r="N88" s="49">
        <f>K88*M88</f>
        <v>0</v>
      </c>
      <c r="O88" s="27"/>
      <c r="P88" s="31"/>
    </row>
    <row r="89" spans="1:16" ht="15" thickBot="1" x14ac:dyDescent="0.35">
      <c r="A89" s="22"/>
      <c r="B89" s="22"/>
      <c r="C89" s="22"/>
      <c r="K89" s="25"/>
      <c r="L89" s="23"/>
      <c r="M89" s="42">
        <f>L89/1.21</f>
        <v>0</v>
      </c>
      <c r="N89" s="23">
        <f>K89*M89</f>
        <v>0</v>
      </c>
      <c r="O89" s="39"/>
      <c r="P89" s="39"/>
    </row>
    <row r="90" spans="1:16" x14ac:dyDescent="0.3">
      <c r="A90" s="22"/>
      <c r="B90" s="22"/>
      <c r="C90" s="22"/>
      <c r="K90" s="22"/>
      <c r="L90" s="22"/>
      <c r="M90" s="22"/>
      <c r="N90" s="22"/>
      <c r="O90" s="22"/>
      <c r="P90" s="22"/>
    </row>
    <row r="91" spans="1:16" x14ac:dyDescent="0.3">
      <c r="A91" s="22"/>
      <c r="B91" s="22"/>
      <c r="C91" s="22"/>
      <c r="K91" s="22"/>
      <c r="L91" s="22"/>
      <c r="M91" s="44" t="s">
        <v>75</v>
      </c>
      <c r="N91" s="45">
        <f>(SUM(N85:N89))</f>
        <v>0</v>
      </c>
      <c r="O91" s="22"/>
      <c r="P91" s="22"/>
    </row>
    <row r="92" spans="1:16" x14ac:dyDescent="0.3">
      <c r="A92" s="22"/>
      <c r="B92" s="22"/>
      <c r="C92" s="22"/>
    </row>
    <row r="93" spans="1:16" x14ac:dyDescent="0.3">
      <c r="A93" s="22"/>
      <c r="B93" s="22"/>
      <c r="C93" s="22"/>
    </row>
    <row r="94" spans="1:16" x14ac:dyDescent="0.3">
      <c r="A94" s="22"/>
      <c r="B94" s="22"/>
      <c r="C94" s="22"/>
    </row>
  </sheetData>
  <mergeCells count="5">
    <mergeCell ref="A1:D1"/>
    <mergeCell ref="G17:H17"/>
    <mergeCell ref="H12:H14"/>
    <mergeCell ref="A3:D7"/>
    <mergeCell ref="A2:D2"/>
  </mergeCells>
  <hyperlinks>
    <hyperlink ref="H26" r:id="rId1" xr:uid="{00000000-0004-0000-0100-000000000000}"/>
    <hyperlink ref="H27" r:id="rId2" xr:uid="{00000000-0004-0000-0100-000001000000}"/>
    <hyperlink ref="H32" r:id="rId3" xr:uid="{00000000-0004-0000-0100-000002000000}"/>
    <hyperlink ref="H33" r:id="rId4" xr:uid="{00000000-0004-0000-0100-000003000000}"/>
    <hyperlink ref="H28" r:id="rId5" xr:uid="{00000000-0004-0000-0100-000004000000}"/>
    <hyperlink ref="H34" r:id="rId6" xr:uid="{00000000-0004-0000-0100-000005000000}"/>
    <hyperlink ref="H35" r:id="rId7" xr:uid="{00000000-0004-0000-0100-000006000000}"/>
    <hyperlink ref="H31" r:id="rId8" display="https://www.alza.cz/xiaomi-redmi-note-9-lte-64gb-modra-d5838615.htm?kampan=adw3_mobilni-telefony_pla_all_mobilni-telefony-test-css-shoptail_xiaomi_c_9062905__XI209b2&amp;gclid=CjwKCAjwy42FBhB2EiwAJY0yQhyuOuQnYEFlzJSR_Z2AIPmC5cLaAfmL5OfMXZx-UJX-B_gy-pXETBoCfx0QAvD_BwE" xr:uid="{00000000-0004-0000-0100-000007000000}"/>
    <hyperlink ref="H37" r:id="rId9" xr:uid="{00000000-0004-0000-0100-000008000000}"/>
    <hyperlink ref="H38" r:id="rId10" xr:uid="{00000000-0004-0000-0100-000009000000}"/>
    <hyperlink ref="H39" r:id="rId11" xr:uid="{00000000-0004-0000-0100-00000A000000}"/>
    <hyperlink ref="H41" r:id="rId12" display="https://www.alza.cz/network-kit-sitovy-tester-krimpovaci-kleste-8p-6p-rj45-konektory-d111336.htm?kampan=adw4_prislusenstvi-pro-mt_pla_all_obecna-css_naradi-a-pristroje_c_9062905___MN402_456135983217_~106264923093~&amp;gclid=CjwKCAjwy42FBhB2EiwAJY0yQtUHMx2yHWdM6V0OWq2S2cJQXC3CX93XXh281VBi5Aho0w2-jdBuAhoCnWIQAvD_BwE" xr:uid="{00000000-0004-0000-0100-00000B000000}"/>
    <hyperlink ref="H45" r:id="rId13" xr:uid="{00000000-0004-0000-0100-00000C000000}"/>
    <hyperlink ref="H57" r:id="rId14" xr:uid="{00000000-0004-0000-0100-00000D000000}"/>
    <hyperlink ref="H58" r:id="rId15" xr:uid="{00000000-0004-0000-0100-00000E000000}"/>
    <hyperlink ref="H59" r:id="rId16" xr:uid="{00000000-0004-0000-0100-00000F000000}"/>
    <hyperlink ref="O85" r:id="rId17" location="0" xr:uid="{00000000-0004-0000-0100-000010000000}"/>
    <hyperlink ref="H48" r:id="rId18" xr:uid="{00000000-0004-0000-0100-000011000000}"/>
    <hyperlink ref="H47" r:id="rId19" xr:uid="{00000000-0004-0000-0100-000012000000}"/>
    <hyperlink ref="O87" r:id="rId20" xr:uid="{00000000-0004-0000-0100-000013000000}"/>
    <hyperlink ref="H60" r:id="rId21" xr:uid="{00000000-0004-0000-0100-000014000000}"/>
    <hyperlink ref="H50" r:id="rId22" xr:uid="{00000000-0004-0000-0100-000015000000}"/>
  </hyperlinks>
  <pageMargins left="0.7" right="0.7" top="0.78740157499999996" bottom="0.78740157499999996" header="0.3" footer="0.3"/>
  <pageSetup paperSize="9" scale="74" fitToWidth="0" orientation="portrait" r:id="rId2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6"/>
  <sheetViews>
    <sheetView tabSelected="1" zoomScale="85" zoomScaleNormal="85" workbookViewId="0">
      <selection activeCell="G10" sqref="G10"/>
    </sheetView>
  </sheetViews>
  <sheetFormatPr defaultRowHeight="14.4" x14ac:dyDescent="0.3"/>
  <cols>
    <col min="1" max="1" width="3.109375" customWidth="1"/>
    <col min="2" max="2" width="19.109375" customWidth="1"/>
    <col min="3" max="3" width="41.109375" customWidth="1"/>
    <col min="4" max="4" width="26.109375" customWidth="1"/>
    <col min="5" max="5" width="7.88671875" customWidth="1"/>
    <col min="6" max="6" width="28.5546875" customWidth="1"/>
    <col min="7" max="7" width="26.44140625" customWidth="1"/>
    <col min="8" max="8" width="18.33203125" customWidth="1"/>
    <col min="9" max="9" width="27.5546875" customWidth="1"/>
  </cols>
  <sheetData>
    <row r="1" spans="1:10" ht="21" x14ac:dyDescent="0.4">
      <c r="A1" s="174" t="s">
        <v>153</v>
      </c>
      <c r="B1" s="174"/>
      <c r="C1" s="174"/>
      <c r="D1" s="174"/>
      <c r="E1" s="174"/>
      <c r="F1" s="157"/>
      <c r="G1" s="157"/>
    </row>
    <row r="2" spans="1:10" x14ac:dyDescent="0.3">
      <c r="B2" s="1"/>
      <c r="C2" s="1"/>
      <c r="D2" s="1"/>
      <c r="E2" s="1"/>
      <c r="F2" s="1"/>
      <c r="G2" s="1"/>
      <c r="H2" s="1"/>
      <c r="I2" s="1"/>
      <c r="J2" s="1"/>
    </row>
    <row r="3" spans="1:10" ht="82.8" customHeight="1" x14ac:dyDescent="0.3">
      <c r="A3" s="183" t="s">
        <v>152</v>
      </c>
      <c r="B3" s="183"/>
      <c r="C3" s="183"/>
      <c r="D3" s="183"/>
      <c r="E3" s="183"/>
      <c r="F3" s="1"/>
      <c r="G3" s="1"/>
      <c r="H3" s="1"/>
      <c r="I3" s="1"/>
      <c r="J3" s="1"/>
    </row>
    <row r="5" spans="1:10" s="22" customFormat="1" ht="13.8" x14ac:dyDescent="0.3">
      <c r="A5" s="155"/>
      <c r="B5" s="170" t="s">
        <v>1</v>
      </c>
      <c r="C5" s="171"/>
      <c r="D5" s="156" t="s">
        <v>148</v>
      </c>
      <c r="E5" s="156" t="s">
        <v>4</v>
      </c>
    </row>
    <row r="6" spans="1:10" s="22" customFormat="1" ht="13.8" x14ac:dyDescent="0.3">
      <c r="A6" s="26">
        <v>1</v>
      </c>
      <c r="B6" s="184" t="s">
        <v>0</v>
      </c>
      <c r="C6" s="184"/>
      <c r="D6" s="17">
        <f>SUM(D14:D40)</f>
        <v>7827236.79</v>
      </c>
      <c r="E6" s="126">
        <f>D6/($D$10/100)/100</f>
        <v>0.79813292896718968</v>
      </c>
    </row>
    <row r="7" spans="1:10" s="22" customFormat="1" ht="13.8" x14ac:dyDescent="0.3">
      <c r="A7" s="169">
        <v>2</v>
      </c>
      <c r="B7" s="182" t="s">
        <v>2</v>
      </c>
      <c r="C7" s="182"/>
      <c r="D7" s="19">
        <f>SUM(D43:D43)</f>
        <v>1200000</v>
      </c>
      <c r="E7" s="126">
        <f>D7/($D$10/100)/100</f>
        <v>0.12236240456967541</v>
      </c>
    </row>
    <row r="8" spans="1:10" s="22" customFormat="1" ht="13.8" x14ac:dyDescent="0.3">
      <c r="A8" s="169"/>
      <c r="B8" s="182"/>
      <c r="C8" s="182"/>
      <c r="D8" s="19">
        <f>SUM(D46:D49)</f>
        <v>346200</v>
      </c>
      <c r="E8" s="126">
        <f>D8/($D$10/100)/100</f>
        <v>3.5301553718351357E-2</v>
      </c>
    </row>
    <row r="9" spans="1:10" s="22" customFormat="1" ht="13.8" x14ac:dyDescent="0.3">
      <c r="A9" s="26">
        <v>3</v>
      </c>
      <c r="B9" s="179" t="s">
        <v>3</v>
      </c>
      <c r="C9" s="179"/>
      <c r="D9" s="21">
        <f>SUM(D52:D56)</f>
        <v>433497</v>
      </c>
      <c r="E9" s="126">
        <f>D9/($D$10/100)/100</f>
        <v>4.4203112744783821E-2</v>
      </c>
    </row>
    <row r="10" spans="1:10" s="22" customFormat="1" ht="13.8" x14ac:dyDescent="0.3">
      <c r="A10" s="27"/>
      <c r="B10" s="180" t="s">
        <v>10</v>
      </c>
      <c r="C10" s="180"/>
      <c r="D10" s="58">
        <f>SUM(D6:D9)</f>
        <v>9806933.7899999991</v>
      </c>
      <c r="E10" s="126">
        <f>D10/($D$10/100)/100</f>
        <v>1.0000000000000002</v>
      </c>
    </row>
    <row r="11" spans="1:10" s="22" customFormat="1" ht="13.8" x14ac:dyDescent="0.3">
      <c r="B11" s="181" t="s">
        <v>141</v>
      </c>
      <c r="C11" s="181"/>
      <c r="D11" s="154">
        <f>D10*0.35</f>
        <v>3432426.8264999995</v>
      </c>
    </row>
    <row r="12" spans="1:10" s="22" customFormat="1" ht="13.8" x14ac:dyDescent="0.3">
      <c r="E12" s="136"/>
    </row>
    <row r="13" spans="1:10" s="22" customFormat="1" ht="13.8" x14ac:dyDescent="0.3">
      <c r="A13" s="124"/>
      <c r="B13" s="172" t="s">
        <v>0</v>
      </c>
      <c r="C13" s="173"/>
      <c r="D13" s="125" t="s">
        <v>148</v>
      </c>
    </row>
    <row r="14" spans="1:10" s="22" customFormat="1" ht="13.8" x14ac:dyDescent="0.3">
      <c r="A14" s="151">
        <v>1</v>
      </c>
      <c r="B14" s="41" t="s">
        <v>28</v>
      </c>
      <c r="C14" s="152" t="s">
        <v>83</v>
      </c>
      <c r="D14" s="153">
        <v>24790</v>
      </c>
    </row>
    <row r="15" spans="1:10" s="22" customFormat="1" ht="13.8" x14ac:dyDescent="0.3">
      <c r="A15" s="63">
        <v>2</v>
      </c>
      <c r="B15" s="31" t="s">
        <v>28</v>
      </c>
      <c r="C15" s="61" t="s">
        <v>81</v>
      </c>
      <c r="D15" s="116">
        <v>62000</v>
      </c>
    </row>
    <row r="16" spans="1:10" s="22" customFormat="1" ht="13.8" x14ac:dyDescent="0.3">
      <c r="A16" s="63">
        <v>3</v>
      </c>
      <c r="B16" s="31" t="s">
        <v>28</v>
      </c>
      <c r="C16" s="64" t="s">
        <v>30</v>
      </c>
      <c r="D16" s="116">
        <v>5900</v>
      </c>
    </row>
    <row r="17" spans="1:4" s="22" customFormat="1" ht="13.8" x14ac:dyDescent="0.3">
      <c r="A17" s="63">
        <v>4</v>
      </c>
      <c r="B17" s="31" t="s">
        <v>28</v>
      </c>
      <c r="C17" s="64" t="s">
        <v>31</v>
      </c>
      <c r="D17" s="116">
        <v>800</v>
      </c>
    </row>
    <row r="18" spans="1:4" s="22" customFormat="1" ht="13.8" x14ac:dyDescent="0.3">
      <c r="A18" s="63">
        <v>5</v>
      </c>
      <c r="B18" s="31" t="s">
        <v>28</v>
      </c>
      <c r="C18" s="64" t="s">
        <v>84</v>
      </c>
      <c r="D18" s="116">
        <v>500</v>
      </c>
    </row>
    <row r="19" spans="1:4" s="22" customFormat="1" ht="13.8" x14ac:dyDescent="0.3">
      <c r="A19" s="64">
        <v>6</v>
      </c>
      <c r="B19" s="31" t="s">
        <v>28</v>
      </c>
      <c r="C19" s="64" t="s">
        <v>86</v>
      </c>
      <c r="D19" s="116">
        <v>23000</v>
      </c>
    </row>
    <row r="20" spans="1:4" s="22" customFormat="1" ht="13.8" x14ac:dyDescent="0.3">
      <c r="A20" s="64">
        <v>7</v>
      </c>
      <c r="B20" s="31" t="s">
        <v>28</v>
      </c>
      <c r="C20" s="64" t="s">
        <v>87</v>
      </c>
      <c r="D20" s="116">
        <v>10000</v>
      </c>
    </row>
    <row r="21" spans="1:4" s="22" customFormat="1" ht="13.8" x14ac:dyDescent="0.3">
      <c r="A21" s="64">
        <v>8</v>
      </c>
      <c r="B21" s="31" t="s">
        <v>90</v>
      </c>
      <c r="C21" s="64" t="s">
        <v>137</v>
      </c>
      <c r="D21" s="116">
        <v>5000</v>
      </c>
    </row>
    <row r="22" spans="1:4" s="22" customFormat="1" ht="13.8" x14ac:dyDescent="0.3">
      <c r="A22" s="64">
        <v>9</v>
      </c>
      <c r="B22" s="31" t="s">
        <v>91</v>
      </c>
      <c r="C22" s="64" t="s">
        <v>92</v>
      </c>
      <c r="D22" s="116">
        <v>5000000</v>
      </c>
    </row>
    <row r="23" spans="1:4" s="22" customFormat="1" ht="13.8" x14ac:dyDescent="0.3">
      <c r="A23" s="64">
        <v>10</v>
      </c>
      <c r="B23" s="158" t="s">
        <v>91</v>
      </c>
      <c r="C23" s="64" t="s">
        <v>93</v>
      </c>
      <c r="D23" s="116">
        <v>15728.79</v>
      </c>
    </row>
    <row r="24" spans="1:4" s="22" customFormat="1" ht="13.8" x14ac:dyDescent="0.3">
      <c r="A24" s="64">
        <v>9</v>
      </c>
      <c r="B24" s="31" t="s">
        <v>40</v>
      </c>
      <c r="C24" s="64" t="s">
        <v>38</v>
      </c>
      <c r="D24" s="116">
        <v>13894</v>
      </c>
    </row>
    <row r="25" spans="1:4" s="22" customFormat="1" ht="13.8" x14ac:dyDescent="0.3">
      <c r="A25" s="64">
        <v>10</v>
      </c>
      <c r="B25" s="31" t="s">
        <v>40</v>
      </c>
      <c r="C25" s="64" t="s">
        <v>53</v>
      </c>
      <c r="D25" s="116">
        <v>32467</v>
      </c>
    </row>
    <row r="26" spans="1:4" s="22" customFormat="1" ht="13.8" x14ac:dyDescent="0.3">
      <c r="A26" s="64">
        <v>11</v>
      </c>
      <c r="B26" s="31" t="s">
        <v>91</v>
      </c>
      <c r="C26" s="186" t="s">
        <v>178</v>
      </c>
      <c r="D26" s="116">
        <v>800000</v>
      </c>
    </row>
    <row r="27" spans="1:4" s="22" customFormat="1" ht="13.8" x14ac:dyDescent="0.3">
      <c r="A27" s="64">
        <v>14</v>
      </c>
      <c r="B27" s="31" t="s">
        <v>40</v>
      </c>
      <c r="C27" s="64" t="s">
        <v>94</v>
      </c>
      <c r="D27" s="116">
        <v>3590</v>
      </c>
    </row>
    <row r="28" spans="1:4" s="22" customFormat="1" ht="13.8" x14ac:dyDescent="0.3">
      <c r="A28" s="64">
        <v>15</v>
      </c>
      <c r="B28" s="31" t="s">
        <v>91</v>
      </c>
      <c r="C28" s="64" t="s">
        <v>95</v>
      </c>
      <c r="D28" s="116">
        <v>1400000</v>
      </c>
    </row>
    <row r="29" spans="1:4" s="22" customFormat="1" ht="13.8" x14ac:dyDescent="0.3">
      <c r="A29" s="64">
        <v>16</v>
      </c>
      <c r="B29" s="31" t="s">
        <v>89</v>
      </c>
      <c r="C29" s="64" t="s">
        <v>96</v>
      </c>
      <c r="D29" s="116">
        <v>15730</v>
      </c>
    </row>
    <row r="30" spans="1:4" s="22" customFormat="1" ht="13.8" x14ac:dyDescent="0.3">
      <c r="A30" s="64">
        <v>17</v>
      </c>
      <c r="B30" s="31" t="s">
        <v>89</v>
      </c>
      <c r="C30" s="64" t="s">
        <v>97</v>
      </c>
      <c r="D30" s="116">
        <v>21780</v>
      </c>
    </row>
    <row r="31" spans="1:4" s="22" customFormat="1" ht="13.8" x14ac:dyDescent="0.3">
      <c r="A31" s="64">
        <v>18</v>
      </c>
      <c r="B31" s="31" t="s">
        <v>42</v>
      </c>
      <c r="C31" s="64" t="s">
        <v>43</v>
      </c>
      <c r="D31" s="116">
        <v>2657</v>
      </c>
    </row>
    <row r="32" spans="1:4" s="22" customFormat="1" ht="13.8" x14ac:dyDescent="0.3">
      <c r="A32" s="64">
        <v>19</v>
      </c>
      <c r="B32" s="31" t="s">
        <v>42</v>
      </c>
      <c r="C32" s="64" t="s">
        <v>46</v>
      </c>
      <c r="D32" s="116">
        <v>60000</v>
      </c>
    </row>
    <row r="33" spans="1:7" s="22" customFormat="1" ht="13.8" x14ac:dyDescent="0.3">
      <c r="A33" s="64">
        <v>20</v>
      </c>
      <c r="B33" s="31" t="s">
        <v>42</v>
      </c>
      <c r="C33" s="64" t="s">
        <v>45</v>
      </c>
      <c r="D33" s="116">
        <v>1300</v>
      </c>
    </row>
    <row r="34" spans="1:7" s="22" customFormat="1" ht="13.8" x14ac:dyDescent="0.3">
      <c r="A34" s="64">
        <v>21</v>
      </c>
      <c r="B34" s="31" t="s">
        <v>42</v>
      </c>
      <c r="C34" s="64" t="s">
        <v>99</v>
      </c>
      <c r="D34" s="116">
        <v>30000</v>
      </c>
    </row>
    <row r="35" spans="1:7" s="22" customFormat="1" ht="13.8" x14ac:dyDescent="0.3">
      <c r="A35" s="64">
        <v>22</v>
      </c>
      <c r="B35" s="31" t="s">
        <v>42</v>
      </c>
      <c r="C35" s="64" t="s">
        <v>50</v>
      </c>
      <c r="D35" s="116">
        <v>2000</v>
      </c>
    </row>
    <row r="36" spans="1:7" s="22" customFormat="1" ht="13.8" x14ac:dyDescent="0.3">
      <c r="A36" s="64">
        <v>23</v>
      </c>
      <c r="B36" s="31" t="s">
        <v>40</v>
      </c>
      <c r="C36" s="64" t="s">
        <v>79</v>
      </c>
      <c r="D36" s="116">
        <v>13000</v>
      </c>
    </row>
    <row r="37" spans="1:7" s="22" customFormat="1" ht="13.8" x14ac:dyDescent="0.3">
      <c r="A37" s="64">
        <v>24</v>
      </c>
      <c r="B37" s="31" t="s">
        <v>40</v>
      </c>
      <c r="C37" s="64" t="s">
        <v>98</v>
      </c>
      <c r="D37" s="116">
        <v>80000</v>
      </c>
    </row>
    <row r="38" spans="1:7" s="22" customFormat="1" ht="13.8" x14ac:dyDescent="0.3">
      <c r="A38" s="64">
        <v>25</v>
      </c>
      <c r="B38" s="31" t="s">
        <v>40</v>
      </c>
      <c r="C38" s="64" t="s">
        <v>76</v>
      </c>
      <c r="D38" s="116">
        <v>3100</v>
      </c>
    </row>
    <row r="39" spans="1:7" s="22" customFormat="1" ht="13.8" x14ac:dyDescent="0.3">
      <c r="A39" s="64">
        <v>26</v>
      </c>
      <c r="B39" s="31" t="s">
        <v>100</v>
      </c>
      <c r="C39" s="64" t="s">
        <v>101</v>
      </c>
      <c r="D39" s="116">
        <v>150000</v>
      </c>
    </row>
    <row r="40" spans="1:7" s="22" customFormat="1" ht="27.6" x14ac:dyDescent="0.3">
      <c r="A40" s="64">
        <v>27</v>
      </c>
      <c r="B40" s="31" t="s">
        <v>116</v>
      </c>
      <c r="C40" s="65" t="s">
        <v>131</v>
      </c>
      <c r="D40" s="116">
        <v>50000</v>
      </c>
    </row>
    <row r="41" spans="1:7" s="22" customFormat="1" ht="13.8" x14ac:dyDescent="0.3"/>
    <row r="42" spans="1:7" s="22" customFormat="1" ht="13.8" x14ac:dyDescent="0.3">
      <c r="A42" s="122"/>
      <c r="B42" s="177" t="s">
        <v>18</v>
      </c>
      <c r="C42" s="178"/>
      <c r="D42" s="123" t="s">
        <v>148</v>
      </c>
    </row>
    <row r="43" spans="1:7" s="22" customFormat="1" ht="13.8" x14ac:dyDescent="0.3">
      <c r="A43" s="27">
        <v>1</v>
      </c>
      <c r="B43" s="27" t="s">
        <v>62</v>
      </c>
      <c r="C43" s="27" t="s">
        <v>130</v>
      </c>
      <c r="D43" s="117">
        <v>1200000</v>
      </c>
    </row>
    <row r="44" spans="1:7" s="22" customFormat="1" ht="13.8" x14ac:dyDescent="0.3">
      <c r="F44" s="135"/>
      <c r="G44" s="136"/>
    </row>
    <row r="45" spans="1:7" s="22" customFormat="1" ht="15.75" customHeight="1" x14ac:dyDescent="0.3">
      <c r="A45" s="122"/>
      <c r="B45" s="177" t="s">
        <v>20</v>
      </c>
      <c r="C45" s="178"/>
      <c r="D45" s="123" t="s">
        <v>148</v>
      </c>
    </row>
    <row r="46" spans="1:7" s="22" customFormat="1" ht="13.8" x14ac:dyDescent="0.3">
      <c r="A46" s="27">
        <v>1</v>
      </c>
      <c r="B46" s="27" t="s">
        <v>126</v>
      </c>
      <c r="C46" s="121" t="s">
        <v>154</v>
      </c>
      <c r="D46" s="117">
        <v>325800</v>
      </c>
    </row>
    <row r="47" spans="1:7" s="22" customFormat="1" ht="15" customHeight="1" x14ac:dyDescent="0.3">
      <c r="A47" s="27">
        <v>2</v>
      </c>
      <c r="B47" s="27" t="s">
        <v>126</v>
      </c>
      <c r="C47" s="121" t="s">
        <v>69</v>
      </c>
      <c r="D47" s="117">
        <v>7000</v>
      </c>
    </row>
    <row r="48" spans="1:7" s="22" customFormat="1" ht="15" customHeight="1" x14ac:dyDescent="0.3">
      <c r="A48" s="27">
        <v>3</v>
      </c>
      <c r="B48" s="27" t="s">
        <v>126</v>
      </c>
      <c r="C48" s="27" t="s">
        <v>59</v>
      </c>
      <c r="D48" s="117">
        <v>5800</v>
      </c>
    </row>
    <row r="49" spans="1:4" s="22" customFormat="1" ht="15" customHeight="1" x14ac:dyDescent="0.3">
      <c r="A49" s="27">
        <v>4</v>
      </c>
      <c r="B49" s="27" t="s">
        <v>126</v>
      </c>
      <c r="C49" s="27" t="s">
        <v>70</v>
      </c>
      <c r="D49" s="117">
        <v>7600</v>
      </c>
    </row>
    <row r="50" spans="1:4" s="22" customFormat="1" ht="13.8" x14ac:dyDescent="0.3"/>
    <row r="51" spans="1:4" s="22" customFormat="1" ht="13.8" x14ac:dyDescent="0.3">
      <c r="A51" s="119"/>
      <c r="B51" s="175" t="s">
        <v>24</v>
      </c>
      <c r="C51" s="176"/>
      <c r="D51" s="120" t="s">
        <v>148</v>
      </c>
    </row>
    <row r="52" spans="1:4" s="22" customFormat="1" ht="13.8" x14ac:dyDescent="0.3">
      <c r="A52" s="27">
        <v>1</v>
      </c>
      <c r="B52" s="27" t="s">
        <v>102</v>
      </c>
      <c r="C52" s="159" t="s">
        <v>103</v>
      </c>
      <c r="D52" s="117">
        <v>3000</v>
      </c>
    </row>
    <row r="53" spans="1:4" s="22" customFormat="1" ht="13.8" x14ac:dyDescent="0.3">
      <c r="A53" s="27">
        <v>2</v>
      </c>
      <c r="B53" s="27" t="s">
        <v>19</v>
      </c>
      <c r="C53" s="27" t="s">
        <v>104</v>
      </c>
      <c r="D53" s="117">
        <f>3*1890</f>
        <v>5670</v>
      </c>
    </row>
    <row r="54" spans="1:4" s="22" customFormat="1" ht="13.8" x14ac:dyDescent="0.3">
      <c r="A54" s="27">
        <v>3</v>
      </c>
      <c r="B54" s="27" t="s">
        <v>19</v>
      </c>
      <c r="C54" s="27" t="s">
        <v>106</v>
      </c>
      <c r="D54" s="117">
        <v>209827</v>
      </c>
    </row>
    <row r="55" spans="1:4" s="22" customFormat="1" ht="13.8" x14ac:dyDescent="0.3">
      <c r="A55" s="27">
        <v>4</v>
      </c>
      <c r="B55" s="27" t="s">
        <v>19</v>
      </c>
      <c r="C55" s="27" t="s">
        <v>108</v>
      </c>
      <c r="D55" s="117">
        <v>170000</v>
      </c>
    </row>
    <row r="56" spans="1:4" s="22" customFormat="1" ht="13.8" x14ac:dyDescent="0.3">
      <c r="A56" s="27">
        <v>5</v>
      </c>
      <c r="B56" s="27" t="s">
        <v>63</v>
      </c>
      <c r="C56" s="27" t="s">
        <v>64</v>
      </c>
      <c r="D56" s="117">
        <v>45000</v>
      </c>
    </row>
  </sheetData>
  <mergeCells count="13">
    <mergeCell ref="B51:C51"/>
    <mergeCell ref="B45:C45"/>
    <mergeCell ref="B42:C42"/>
    <mergeCell ref="B9:C9"/>
    <mergeCell ref="B10:C10"/>
    <mergeCell ref="B11:C11"/>
    <mergeCell ref="B5:C5"/>
    <mergeCell ref="A7:A8"/>
    <mergeCell ref="B13:C13"/>
    <mergeCell ref="A1:E1"/>
    <mergeCell ref="B7:C8"/>
    <mergeCell ref="A3:E3"/>
    <mergeCell ref="B6:C6"/>
  </mergeCells>
  <pageMargins left="0.7" right="0.7" top="0.78740157499999996" bottom="0.78740157499999996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143295-A7C4-493F-8D3D-5C5FB208BA4D}">
  <dimension ref="A1:D56"/>
  <sheetViews>
    <sheetView workbookViewId="0">
      <selection activeCell="H21" sqref="H21"/>
    </sheetView>
  </sheetViews>
  <sheetFormatPr defaultRowHeight="14.4" x14ac:dyDescent="0.3"/>
  <cols>
    <col min="1" max="1" width="3.109375" bestFit="1" customWidth="1"/>
    <col min="2" max="2" width="55.44140625" customWidth="1"/>
    <col min="3" max="3" width="20.109375" customWidth="1"/>
    <col min="4" max="4" width="10.88671875" customWidth="1"/>
  </cols>
  <sheetData>
    <row r="1" spans="1:4" ht="18" x14ac:dyDescent="0.35">
      <c r="A1" s="165" t="s">
        <v>158</v>
      </c>
      <c r="B1" s="165"/>
      <c r="C1" s="165"/>
      <c r="D1" s="165"/>
    </row>
    <row r="2" spans="1:4" ht="15.6" x14ac:dyDescent="0.3">
      <c r="A2" s="166"/>
      <c r="B2" s="166"/>
      <c r="C2" s="166"/>
      <c r="D2" s="166"/>
    </row>
    <row r="3" spans="1:4" x14ac:dyDescent="0.3">
      <c r="A3" s="185" t="s">
        <v>159</v>
      </c>
      <c r="B3" s="164"/>
      <c r="C3" s="164"/>
      <c r="D3" s="164"/>
    </row>
    <row r="4" spans="1:4" x14ac:dyDescent="0.3">
      <c r="A4" s="164"/>
      <c r="B4" s="164"/>
      <c r="C4" s="164"/>
      <c r="D4" s="164"/>
    </row>
    <row r="5" spans="1:4" x14ac:dyDescent="0.3">
      <c r="A5" s="164"/>
      <c r="B5" s="164"/>
      <c r="C5" s="164"/>
      <c r="D5" s="164"/>
    </row>
    <row r="6" spans="1:4" x14ac:dyDescent="0.3">
      <c r="A6" s="164"/>
      <c r="B6" s="164"/>
      <c r="C6" s="164"/>
      <c r="D6" s="164"/>
    </row>
    <row r="7" spans="1:4" x14ac:dyDescent="0.3">
      <c r="A7" s="164"/>
      <c r="B7" s="164"/>
      <c r="C7" s="164"/>
      <c r="D7" s="164"/>
    </row>
    <row r="8" spans="1:4" ht="15" thickBot="1" x14ac:dyDescent="0.35">
      <c r="A8" s="53"/>
      <c r="B8" s="22"/>
      <c r="C8" s="52"/>
      <c r="D8" s="52"/>
    </row>
    <row r="9" spans="1:4" x14ac:dyDescent="0.3">
      <c r="A9" s="55"/>
      <c r="B9" s="56" t="s">
        <v>1</v>
      </c>
      <c r="C9" s="57" t="s">
        <v>148</v>
      </c>
      <c r="D9" s="57" t="s">
        <v>4</v>
      </c>
    </row>
    <row r="10" spans="1:4" x14ac:dyDescent="0.3">
      <c r="A10" s="160">
        <v>1</v>
      </c>
      <c r="B10" s="163" t="s">
        <v>0</v>
      </c>
      <c r="C10" s="112">
        <f>SUM(C17:C38)</f>
        <v>1008510</v>
      </c>
      <c r="D10" s="126">
        <f>C10/($C$13/100)/100</f>
        <v>0.48139147121244158</v>
      </c>
    </row>
    <row r="11" spans="1:4" x14ac:dyDescent="0.3">
      <c r="A11" s="160">
        <v>2</v>
      </c>
      <c r="B11" s="162" t="s">
        <v>2</v>
      </c>
      <c r="C11" s="113">
        <f>SUM(C41:C46)</f>
        <v>794000</v>
      </c>
      <c r="D11" s="126">
        <f>C11/($C$13/100)/100</f>
        <v>0.37899954203991887</v>
      </c>
    </row>
    <row r="12" spans="1:4" x14ac:dyDescent="0.3">
      <c r="A12" s="160">
        <v>5</v>
      </c>
      <c r="B12" s="161" t="s">
        <v>3</v>
      </c>
      <c r="C12" s="114">
        <f>SUM(C49:C55)</f>
        <v>292479.33884297521</v>
      </c>
      <c r="D12" s="126">
        <f>C12/($C$13/100)/100</f>
        <v>0.13960898674763964</v>
      </c>
    </row>
    <row r="13" spans="1:4" x14ac:dyDescent="0.3">
      <c r="A13" s="22"/>
      <c r="B13" s="27" t="s">
        <v>10</v>
      </c>
      <c r="C13" s="115">
        <f>SUM(C10:C12)</f>
        <v>2094989.3388429752</v>
      </c>
      <c r="D13" s="126">
        <f>C13/($C$13/100)/100</f>
        <v>1</v>
      </c>
    </row>
    <row r="14" spans="1:4" x14ac:dyDescent="0.3">
      <c r="A14" s="22"/>
      <c r="B14" s="27" t="s">
        <v>142</v>
      </c>
      <c r="C14" s="115">
        <f>C13*0.45</f>
        <v>942745.20247933886</v>
      </c>
      <c r="D14" s="22"/>
    </row>
    <row r="15" spans="1:4" x14ac:dyDescent="0.3">
      <c r="A15" s="22"/>
      <c r="B15" s="22"/>
      <c r="C15" s="22"/>
      <c r="D15" s="22"/>
    </row>
    <row r="16" spans="1:4" x14ac:dyDescent="0.3">
      <c r="A16" s="124"/>
      <c r="B16" s="124" t="s">
        <v>0</v>
      </c>
      <c r="C16" s="125" t="s">
        <v>148</v>
      </c>
      <c r="D16" s="22"/>
    </row>
    <row r="17" spans="1:4" x14ac:dyDescent="0.3">
      <c r="A17" s="64">
        <v>1</v>
      </c>
      <c r="B17" s="61" t="s">
        <v>57</v>
      </c>
      <c r="C17" s="116">
        <v>120000</v>
      </c>
      <c r="D17" s="22"/>
    </row>
    <row r="18" spans="1:4" x14ac:dyDescent="0.3">
      <c r="A18" s="64">
        <v>2</v>
      </c>
      <c r="B18" s="64" t="s">
        <v>30</v>
      </c>
      <c r="C18" s="116">
        <v>35000</v>
      </c>
      <c r="D18" s="22"/>
    </row>
    <row r="19" spans="1:4" x14ac:dyDescent="0.3">
      <c r="A19" s="64">
        <v>3</v>
      </c>
      <c r="B19" s="64" t="s">
        <v>31</v>
      </c>
      <c r="C19" s="116">
        <v>1500</v>
      </c>
      <c r="D19" s="22"/>
    </row>
    <row r="20" spans="1:4" x14ac:dyDescent="0.3">
      <c r="A20" s="64">
        <v>4</v>
      </c>
      <c r="B20" s="64" t="s">
        <v>32</v>
      </c>
      <c r="C20" s="116">
        <v>1500</v>
      </c>
      <c r="D20" s="22"/>
    </row>
    <row r="21" spans="1:4" x14ac:dyDescent="0.3">
      <c r="A21" s="64">
        <v>5</v>
      </c>
      <c r="B21" s="64" t="s">
        <v>167</v>
      </c>
      <c r="C21" s="116">
        <v>70000</v>
      </c>
      <c r="D21" s="22"/>
    </row>
    <row r="22" spans="1:4" x14ac:dyDescent="0.3">
      <c r="A22" s="64">
        <v>6</v>
      </c>
      <c r="B22" s="64" t="s">
        <v>137</v>
      </c>
      <c r="C22" s="116">
        <f>10*6500</f>
        <v>65000</v>
      </c>
      <c r="D22" s="22"/>
    </row>
    <row r="23" spans="1:4" x14ac:dyDescent="0.3">
      <c r="A23" s="64">
        <v>7</v>
      </c>
      <c r="B23" s="64" t="s">
        <v>173</v>
      </c>
      <c r="C23" s="116">
        <v>100000</v>
      </c>
      <c r="D23" s="22"/>
    </row>
    <row r="24" spans="1:4" x14ac:dyDescent="0.3">
      <c r="A24" s="64">
        <v>8</v>
      </c>
      <c r="B24" s="64" t="s">
        <v>43</v>
      </c>
      <c r="C24" s="116">
        <v>3000</v>
      </c>
      <c r="D24" s="22"/>
    </row>
    <row r="25" spans="1:4" x14ac:dyDescent="0.3">
      <c r="A25" s="64">
        <v>9</v>
      </c>
      <c r="B25" s="64" t="s">
        <v>177</v>
      </c>
      <c r="C25" s="116">
        <v>10000</v>
      </c>
      <c r="D25" s="22"/>
    </row>
    <row r="26" spans="1:4" x14ac:dyDescent="0.3">
      <c r="A26" s="64">
        <v>10</v>
      </c>
      <c r="B26" s="64" t="s">
        <v>46</v>
      </c>
      <c r="C26" s="116">
        <v>60000</v>
      </c>
      <c r="D26" s="22"/>
    </row>
    <row r="27" spans="1:4" x14ac:dyDescent="0.3">
      <c r="A27" s="64">
        <v>11</v>
      </c>
      <c r="B27" s="64" t="s">
        <v>164</v>
      </c>
      <c r="C27" s="116">
        <v>10000</v>
      </c>
      <c r="D27" s="22"/>
    </row>
    <row r="28" spans="1:4" x14ac:dyDescent="0.3">
      <c r="A28" s="64">
        <v>12</v>
      </c>
      <c r="B28" s="64" t="s">
        <v>99</v>
      </c>
      <c r="C28" s="116">
        <v>30000</v>
      </c>
      <c r="D28" s="22"/>
    </row>
    <row r="29" spans="1:4" x14ac:dyDescent="0.3">
      <c r="A29" s="64">
        <v>13</v>
      </c>
      <c r="B29" s="64" t="s">
        <v>160</v>
      </c>
      <c r="C29" s="116">
        <v>5000</v>
      </c>
      <c r="D29" s="22"/>
    </row>
    <row r="30" spans="1:4" x14ac:dyDescent="0.3">
      <c r="A30" s="64">
        <v>14</v>
      </c>
      <c r="B30" s="64" t="s">
        <v>96</v>
      </c>
      <c r="C30" s="116">
        <v>15730</v>
      </c>
      <c r="D30" s="22"/>
    </row>
    <row r="31" spans="1:4" x14ac:dyDescent="0.3">
      <c r="A31" s="64">
        <v>15</v>
      </c>
      <c r="B31" s="64" t="s">
        <v>97</v>
      </c>
      <c r="C31" s="116">
        <v>21780</v>
      </c>
    </row>
    <row r="32" spans="1:4" x14ac:dyDescent="0.3">
      <c r="A32" s="64">
        <v>16</v>
      </c>
      <c r="B32" s="64" t="s">
        <v>170</v>
      </c>
      <c r="C32" s="116">
        <v>50000</v>
      </c>
    </row>
    <row r="33" spans="1:4" x14ac:dyDescent="0.3">
      <c r="A33" s="64">
        <v>17</v>
      </c>
      <c r="B33" s="64" t="s">
        <v>163</v>
      </c>
      <c r="C33" s="116">
        <v>30000</v>
      </c>
    </row>
    <row r="34" spans="1:4" x14ac:dyDescent="0.3">
      <c r="A34" s="64">
        <v>18</v>
      </c>
      <c r="B34" s="64" t="s">
        <v>166</v>
      </c>
      <c r="C34" s="116">
        <v>50000</v>
      </c>
    </row>
    <row r="35" spans="1:4" x14ac:dyDescent="0.3">
      <c r="A35" s="64">
        <v>19</v>
      </c>
      <c r="B35" s="64" t="s">
        <v>174</v>
      </c>
      <c r="C35" s="116">
        <v>50000</v>
      </c>
    </row>
    <row r="36" spans="1:4" x14ac:dyDescent="0.3">
      <c r="A36" s="64">
        <v>20</v>
      </c>
      <c r="B36" s="64" t="s">
        <v>117</v>
      </c>
      <c r="C36" s="116">
        <v>100000</v>
      </c>
      <c r="D36" s="22"/>
    </row>
    <row r="37" spans="1:4" x14ac:dyDescent="0.3">
      <c r="A37" s="64">
        <v>21</v>
      </c>
      <c r="B37" s="64" t="s">
        <v>171</v>
      </c>
      <c r="C37" s="116">
        <v>50000</v>
      </c>
      <c r="D37" s="22"/>
    </row>
    <row r="38" spans="1:4" x14ac:dyDescent="0.3">
      <c r="A38" s="64">
        <v>22</v>
      </c>
      <c r="B38" s="64" t="s">
        <v>169</v>
      </c>
      <c r="C38" s="116">
        <v>130000</v>
      </c>
    </row>
    <row r="39" spans="1:4" x14ac:dyDescent="0.3">
      <c r="D39" s="22"/>
    </row>
    <row r="40" spans="1:4" x14ac:dyDescent="0.3">
      <c r="A40" s="122"/>
      <c r="B40" s="122" t="s">
        <v>144</v>
      </c>
      <c r="C40" s="123" t="s">
        <v>148</v>
      </c>
      <c r="D40" s="22"/>
    </row>
    <row r="41" spans="1:4" x14ac:dyDescent="0.3">
      <c r="A41" s="27">
        <v>1</v>
      </c>
      <c r="B41" s="121" t="s">
        <v>69</v>
      </c>
      <c r="C41" s="117">
        <v>8000</v>
      </c>
      <c r="D41" s="22"/>
    </row>
    <row r="42" spans="1:4" x14ac:dyDescent="0.3">
      <c r="A42" s="27">
        <v>2</v>
      </c>
      <c r="B42" s="27" t="s">
        <v>70</v>
      </c>
      <c r="C42" s="117">
        <v>6000</v>
      </c>
      <c r="D42" s="22"/>
    </row>
    <row r="43" spans="1:4" x14ac:dyDescent="0.3">
      <c r="A43" s="27">
        <v>3</v>
      </c>
      <c r="B43" s="27" t="s">
        <v>161</v>
      </c>
      <c r="C43" s="117">
        <v>250000</v>
      </c>
      <c r="D43" s="22"/>
    </row>
    <row r="44" spans="1:4" x14ac:dyDescent="0.3">
      <c r="A44" s="27">
        <v>4</v>
      </c>
      <c r="B44" s="27" t="s">
        <v>146</v>
      </c>
      <c r="C44" s="117">
        <v>200000</v>
      </c>
      <c r="D44" s="22"/>
    </row>
    <row r="45" spans="1:4" x14ac:dyDescent="0.3">
      <c r="A45" s="27">
        <v>5</v>
      </c>
      <c r="B45" s="27" t="s">
        <v>172</v>
      </c>
      <c r="C45" s="117">
        <v>300000</v>
      </c>
      <c r="D45" s="22"/>
    </row>
    <row r="46" spans="1:4" x14ac:dyDescent="0.3">
      <c r="A46" s="27">
        <v>6</v>
      </c>
      <c r="B46" s="27" t="s">
        <v>162</v>
      </c>
      <c r="C46" s="117">
        <v>30000</v>
      </c>
      <c r="D46" s="22"/>
    </row>
    <row r="47" spans="1:4" x14ac:dyDescent="0.3">
      <c r="D47" s="22"/>
    </row>
    <row r="48" spans="1:4" x14ac:dyDescent="0.3">
      <c r="A48" s="119"/>
      <c r="B48" s="119" t="s">
        <v>24</v>
      </c>
      <c r="C48" s="120" t="s">
        <v>148</v>
      </c>
      <c r="D48" s="22"/>
    </row>
    <row r="49" spans="1:4" x14ac:dyDescent="0.3">
      <c r="A49" s="27">
        <v>1</v>
      </c>
      <c r="B49" s="121" t="s">
        <v>175</v>
      </c>
      <c r="C49" s="117">
        <v>35000</v>
      </c>
      <c r="D49" s="22"/>
    </row>
    <row r="50" spans="1:4" x14ac:dyDescent="0.3">
      <c r="A50" s="27">
        <v>2</v>
      </c>
      <c r="B50" s="27" t="s">
        <v>103</v>
      </c>
      <c r="C50" s="117">
        <v>2479.3388429752067</v>
      </c>
      <c r="D50" s="22"/>
    </row>
    <row r="51" spans="1:4" x14ac:dyDescent="0.3">
      <c r="A51" s="27">
        <v>3</v>
      </c>
      <c r="B51" s="27" t="s">
        <v>104</v>
      </c>
      <c r="C51" s="117">
        <v>25000</v>
      </c>
      <c r="D51" s="22"/>
    </row>
    <row r="52" spans="1:4" x14ac:dyDescent="0.3">
      <c r="A52" s="27">
        <v>4</v>
      </c>
      <c r="B52" s="27" t="s">
        <v>165</v>
      </c>
      <c r="C52" s="117">
        <v>80000</v>
      </c>
      <c r="D52" s="22"/>
    </row>
    <row r="53" spans="1:4" x14ac:dyDescent="0.3">
      <c r="A53" s="27">
        <v>5</v>
      </c>
      <c r="B53" s="27" t="s">
        <v>176</v>
      </c>
      <c r="C53" s="117">
        <v>60000</v>
      </c>
      <c r="D53" s="22"/>
    </row>
    <row r="54" spans="1:4" x14ac:dyDescent="0.3">
      <c r="A54" s="27">
        <v>6</v>
      </c>
      <c r="B54" s="27" t="s">
        <v>64</v>
      </c>
      <c r="C54" s="117">
        <v>30000</v>
      </c>
      <c r="D54" s="22"/>
    </row>
    <row r="55" spans="1:4" x14ac:dyDescent="0.3">
      <c r="A55" s="27">
        <v>7</v>
      </c>
      <c r="B55" s="27" t="s">
        <v>168</v>
      </c>
      <c r="C55" s="117">
        <v>60000</v>
      </c>
      <c r="D55" s="22"/>
    </row>
    <row r="56" spans="1:4" x14ac:dyDescent="0.3">
      <c r="D56" s="22"/>
    </row>
  </sheetData>
  <mergeCells count="3">
    <mergeCell ref="A1:D1"/>
    <mergeCell ref="A2:D2"/>
    <mergeCell ref="A3:D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Projekční kancelář</vt:lpstr>
      <vt:lpstr>Maloobchod</vt:lpstr>
      <vt:lpstr>Výrobní firma</vt:lpstr>
      <vt:lpstr>Malý podnikatel</vt:lpstr>
      <vt:lpstr>Maloobchod!Oblast_tisku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Vaněk - RPA</dc:creator>
  <cp:lastModifiedBy>Roman Halm</cp:lastModifiedBy>
  <cp:lastPrinted>2021-05-20T07:14:01Z</cp:lastPrinted>
  <dcterms:created xsi:type="dcterms:W3CDTF">2021-05-18T06:16:12Z</dcterms:created>
  <dcterms:modified xsi:type="dcterms:W3CDTF">2021-08-13T12:30:44Z</dcterms:modified>
</cp:coreProperties>
</file>